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tchwaytowncouncilg.sharepoint.com/Data/Admin/Master Asset Register/2021/"/>
    </mc:Choice>
  </mc:AlternateContent>
  <xr:revisionPtr revIDLastSave="0" documentId="8_{971BD744-80CF-438E-B4B8-FBB6DEFC91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1-22" sheetId="4" r:id="rId1"/>
    <sheet name="FAR" sheetId="1" r:id="rId2"/>
    <sheet name="Rec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6" i="4" l="1"/>
  <c r="T51" i="4" l="1"/>
  <c r="T49" i="4"/>
  <c r="T50" i="4"/>
  <c r="T52" i="4"/>
  <c r="Q58" i="4"/>
  <c r="T58" i="4" s="1"/>
  <c r="T44" i="4"/>
  <c r="S60" i="4"/>
  <c r="R60" i="4"/>
  <c r="S54" i="4"/>
  <c r="R37" i="4"/>
  <c r="S37" i="4"/>
  <c r="S13" i="4"/>
  <c r="R13" i="4"/>
  <c r="S79" i="4"/>
  <c r="S78" i="4"/>
  <c r="S77" i="4"/>
  <c r="S76" i="4"/>
  <c r="S75" i="4"/>
  <c r="S74" i="4"/>
  <c r="S73" i="4"/>
  <c r="S72" i="4"/>
  <c r="I65" i="4"/>
  <c r="P60" i="4"/>
  <c r="O60" i="4"/>
  <c r="M60" i="4"/>
  <c r="L60" i="4"/>
  <c r="K60" i="4"/>
  <c r="H60" i="4"/>
  <c r="G60" i="4"/>
  <c r="E60" i="4"/>
  <c r="D60" i="4"/>
  <c r="C60" i="4"/>
  <c r="N57" i="4"/>
  <c r="Q57" i="4" s="1"/>
  <c r="T57" i="4" s="1"/>
  <c r="F57" i="4"/>
  <c r="I57" i="4" s="1"/>
  <c r="N56" i="4"/>
  <c r="Q56" i="4" s="1"/>
  <c r="F56" i="4"/>
  <c r="I56" i="4" s="1"/>
  <c r="P54" i="4"/>
  <c r="M54" i="4"/>
  <c r="L54" i="4"/>
  <c r="K54" i="4"/>
  <c r="H54" i="4"/>
  <c r="G54" i="4"/>
  <c r="E54" i="4"/>
  <c r="D54" i="4"/>
  <c r="C54" i="4"/>
  <c r="N48" i="4"/>
  <c r="Q48" i="4" s="1"/>
  <c r="T48" i="4" s="1"/>
  <c r="Q47" i="4"/>
  <c r="T47" i="4" s="1"/>
  <c r="O54" i="4"/>
  <c r="N46" i="4"/>
  <c r="F46" i="4"/>
  <c r="I46" i="4" s="1"/>
  <c r="N45" i="4"/>
  <c r="Q45" i="4" s="1"/>
  <c r="T45" i="4" s="1"/>
  <c r="F45" i="4"/>
  <c r="I45" i="4" s="1"/>
  <c r="N43" i="4"/>
  <c r="Q43" i="4" s="1"/>
  <c r="T43" i="4" s="1"/>
  <c r="F43" i="4"/>
  <c r="I43" i="4" s="1"/>
  <c r="N42" i="4"/>
  <c r="Q42" i="4" s="1"/>
  <c r="T42" i="4" s="1"/>
  <c r="F42" i="4"/>
  <c r="I42" i="4" s="1"/>
  <c r="N41" i="4"/>
  <c r="Q41" i="4" s="1"/>
  <c r="T41" i="4" s="1"/>
  <c r="F41" i="4"/>
  <c r="I41" i="4" s="1"/>
  <c r="N40" i="4"/>
  <c r="Q40" i="4" s="1"/>
  <c r="T40" i="4" s="1"/>
  <c r="F40" i="4"/>
  <c r="O37" i="4"/>
  <c r="H37" i="4"/>
  <c r="G37" i="4"/>
  <c r="E37" i="4"/>
  <c r="N35" i="4"/>
  <c r="Q35" i="4" s="1"/>
  <c r="T35" i="4" s="1"/>
  <c r="F35" i="4"/>
  <c r="I35" i="4" s="1"/>
  <c r="N34" i="4"/>
  <c r="Q34" i="4" s="1"/>
  <c r="T34" i="4" s="1"/>
  <c r="L33" i="4"/>
  <c r="N33" i="4" s="1"/>
  <c r="Q33" i="4" s="1"/>
  <c r="T33" i="4" s="1"/>
  <c r="D33" i="4"/>
  <c r="D37" i="4" s="1"/>
  <c r="C33" i="4"/>
  <c r="N32" i="4"/>
  <c r="Q32" i="4" s="1"/>
  <c r="T32" i="4" s="1"/>
  <c r="F32" i="4"/>
  <c r="I32" i="4" s="1"/>
  <c r="P31" i="4"/>
  <c r="P37" i="4" s="1"/>
  <c r="M31" i="4"/>
  <c r="M37" i="4" s="1"/>
  <c r="K31" i="4"/>
  <c r="K37" i="4" s="1"/>
  <c r="F31" i="4"/>
  <c r="I31" i="4" s="1"/>
  <c r="N30" i="4"/>
  <c r="Q30" i="4" s="1"/>
  <c r="T30" i="4" s="1"/>
  <c r="F30" i="4"/>
  <c r="I30" i="4" s="1"/>
  <c r="N29" i="4"/>
  <c r="Q29" i="4" s="1"/>
  <c r="T29" i="4" s="1"/>
  <c r="F29" i="4"/>
  <c r="I29" i="4" s="1"/>
  <c r="N28" i="4"/>
  <c r="Q28" i="4" s="1"/>
  <c r="T28" i="4" s="1"/>
  <c r="F28" i="4"/>
  <c r="I28" i="4" s="1"/>
  <c r="N27" i="4"/>
  <c r="Q27" i="4" s="1"/>
  <c r="T27" i="4" s="1"/>
  <c r="F27" i="4"/>
  <c r="I27" i="4" s="1"/>
  <c r="N26" i="4"/>
  <c r="Q26" i="4" s="1"/>
  <c r="T26" i="4" s="1"/>
  <c r="N25" i="4"/>
  <c r="Q25" i="4" s="1"/>
  <c r="T25" i="4" s="1"/>
  <c r="F25" i="4"/>
  <c r="I25" i="4" s="1"/>
  <c r="N24" i="4"/>
  <c r="Q24" i="4" s="1"/>
  <c r="T24" i="4" s="1"/>
  <c r="F24" i="4"/>
  <c r="I24" i="4" s="1"/>
  <c r="N23" i="4"/>
  <c r="Q23" i="4" s="1"/>
  <c r="T23" i="4" s="1"/>
  <c r="F23" i="4"/>
  <c r="I23" i="4" s="1"/>
  <c r="N22" i="4"/>
  <c r="Q22" i="4" s="1"/>
  <c r="T22" i="4" s="1"/>
  <c r="F22" i="4"/>
  <c r="I22" i="4" s="1"/>
  <c r="N21" i="4"/>
  <c r="Q21" i="4" s="1"/>
  <c r="T21" i="4" s="1"/>
  <c r="F21" i="4"/>
  <c r="I21" i="4" s="1"/>
  <c r="N20" i="4"/>
  <c r="Q20" i="4" s="1"/>
  <c r="T20" i="4" s="1"/>
  <c r="F20" i="4"/>
  <c r="I20" i="4" s="1"/>
  <c r="N19" i="4"/>
  <c r="Q19" i="4" s="1"/>
  <c r="T19" i="4" s="1"/>
  <c r="N18" i="4"/>
  <c r="Q18" i="4" s="1"/>
  <c r="T18" i="4" s="1"/>
  <c r="F18" i="4"/>
  <c r="I18" i="4" s="1"/>
  <c r="N17" i="4"/>
  <c r="Q17" i="4" s="1"/>
  <c r="T17" i="4" s="1"/>
  <c r="F17" i="4"/>
  <c r="I17" i="4" s="1"/>
  <c r="N16" i="4"/>
  <c r="Q16" i="4" s="1"/>
  <c r="C16" i="4"/>
  <c r="P13" i="4"/>
  <c r="M13" i="4"/>
  <c r="L13" i="4"/>
  <c r="K13" i="4"/>
  <c r="H13" i="4"/>
  <c r="G13" i="4"/>
  <c r="E13" i="4"/>
  <c r="D13" i="4"/>
  <c r="C13" i="4"/>
  <c r="N11" i="4"/>
  <c r="Q11" i="4" s="1"/>
  <c r="T11" i="4" s="1"/>
  <c r="F11" i="4"/>
  <c r="I11" i="4" s="1"/>
  <c r="N10" i="4"/>
  <c r="Q10" i="4" s="1"/>
  <c r="T10" i="4" s="1"/>
  <c r="F10" i="4"/>
  <c r="I10" i="4" s="1"/>
  <c r="N9" i="4"/>
  <c r="Q9" i="4" s="1"/>
  <c r="T9" i="4" s="1"/>
  <c r="F9" i="4"/>
  <c r="I9" i="4" s="1"/>
  <c r="N8" i="4"/>
  <c r="Q8" i="4" s="1"/>
  <c r="T8" i="4" s="1"/>
  <c r="F8" i="4"/>
  <c r="I8" i="4" s="1"/>
  <c r="O7" i="4"/>
  <c r="N7" i="4"/>
  <c r="F7" i="4"/>
  <c r="I7" i="4" s="1"/>
  <c r="N6" i="4"/>
  <c r="Q6" i="4" s="1"/>
  <c r="T6" i="4" s="1"/>
  <c r="F6" i="4"/>
  <c r="I6" i="4" s="1"/>
  <c r="N5" i="4"/>
  <c r="Q5" i="4" s="1"/>
  <c r="T5" i="4" s="1"/>
  <c r="F5" i="4"/>
  <c r="I5" i="4" s="1"/>
  <c r="N4" i="4"/>
  <c r="F4" i="4"/>
  <c r="I4" i="4" s="1"/>
  <c r="L33" i="1"/>
  <c r="O45" i="1"/>
  <c r="Q46" i="1"/>
  <c r="O7" i="1"/>
  <c r="Q46" i="4" l="1"/>
  <c r="T46" i="4" s="1"/>
  <c r="T54" i="4" s="1"/>
  <c r="R54" i="4"/>
  <c r="R62" i="4" s="1"/>
  <c r="F33" i="4"/>
  <c r="I33" i="4" s="1"/>
  <c r="Q7" i="4"/>
  <c r="T7" i="4" s="1"/>
  <c r="E62" i="4"/>
  <c r="I60" i="4"/>
  <c r="H62" i="4"/>
  <c r="D62" i="4"/>
  <c r="N13" i="4"/>
  <c r="M62" i="4"/>
  <c r="F54" i="4"/>
  <c r="Q60" i="4"/>
  <c r="C37" i="4"/>
  <c r="C62" i="4" s="1"/>
  <c r="C66" i="4" s="1"/>
  <c r="N31" i="4"/>
  <c r="Q31" i="4" s="1"/>
  <c r="T31" i="4" s="1"/>
  <c r="S81" i="4"/>
  <c r="G62" i="4"/>
  <c r="G66" i="4" s="1"/>
  <c r="S62" i="4"/>
  <c r="T56" i="4"/>
  <c r="T60" i="4" s="1"/>
  <c r="T16" i="4"/>
  <c r="K62" i="4"/>
  <c r="I40" i="4"/>
  <c r="I54" i="4" s="1"/>
  <c r="I13" i="4"/>
  <c r="P62" i="4"/>
  <c r="F16" i="4"/>
  <c r="L37" i="4"/>
  <c r="L62" i="4" s="1"/>
  <c r="N60" i="4"/>
  <c r="Q4" i="4"/>
  <c r="F60" i="4"/>
  <c r="F13" i="4"/>
  <c r="O13" i="4"/>
  <c r="O62" i="4" s="1"/>
  <c r="N54" i="4"/>
  <c r="D20" i="3"/>
  <c r="B6" i="3"/>
  <c r="B5" i="3"/>
  <c r="B4" i="3"/>
  <c r="M31" i="1"/>
  <c r="P31" i="1"/>
  <c r="K31" i="1"/>
  <c r="K37" i="1" s="1"/>
  <c r="N26" i="1"/>
  <c r="Q26" i="1" s="1"/>
  <c r="N19" i="1"/>
  <c r="Q19" i="1" s="1"/>
  <c r="N34" i="1"/>
  <c r="Q34" i="1" s="1"/>
  <c r="K49" i="1"/>
  <c r="K54" i="1"/>
  <c r="K13" i="1"/>
  <c r="N52" i="1"/>
  <c r="N51" i="1"/>
  <c r="N41" i="1"/>
  <c r="N42" i="1"/>
  <c r="N43" i="1"/>
  <c r="N44" i="1"/>
  <c r="N45" i="1"/>
  <c r="N47" i="1"/>
  <c r="Q47" i="1" s="1"/>
  <c r="N40" i="1"/>
  <c r="N5" i="1"/>
  <c r="N6" i="1"/>
  <c r="N7" i="1"/>
  <c r="N8" i="1"/>
  <c r="N9" i="1"/>
  <c r="N10" i="1"/>
  <c r="N11" i="1"/>
  <c r="N4" i="1"/>
  <c r="N17" i="1"/>
  <c r="N18" i="1"/>
  <c r="N20" i="1"/>
  <c r="N21" i="1"/>
  <c r="N22" i="1"/>
  <c r="N23" i="1"/>
  <c r="N24" i="1"/>
  <c r="N25" i="1"/>
  <c r="N27" i="1"/>
  <c r="N28" i="1"/>
  <c r="N29" i="1"/>
  <c r="N30" i="1"/>
  <c r="N32" i="1"/>
  <c r="N33" i="1"/>
  <c r="N35" i="1"/>
  <c r="N16" i="1"/>
  <c r="K56" i="1" l="1"/>
  <c r="Q54" i="4"/>
  <c r="N37" i="4"/>
  <c r="N62" i="4" s="1"/>
  <c r="N66" i="4" s="1"/>
  <c r="Q37" i="4"/>
  <c r="T37" i="4"/>
  <c r="Q13" i="4"/>
  <c r="T4" i="4"/>
  <c r="T13" i="4" s="1"/>
  <c r="I16" i="4"/>
  <c r="I37" i="4" s="1"/>
  <c r="I62" i="4" s="1"/>
  <c r="I66" i="4" s="1"/>
  <c r="F37" i="4"/>
  <c r="F62" i="4" s="1"/>
  <c r="F66" i="4" s="1"/>
  <c r="F67" i="4" s="1"/>
  <c r="N31" i="1"/>
  <c r="P54" i="1"/>
  <c r="O54" i="1"/>
  <c r="P49" i="1"/>
  <c r="O49" i="1"/>
  <c r="P37" i="1"/>
  <c r="O37" i="1"/>
  <c r="P13" i="1"/>
  <c r="O13" i="1"/>
  <c r="N67" i="4" l="1"/>
  <c r="T62" i="4"/>
  <c r="T66" i="4" s="1"/>
  <c r="Q62" i="4"/>
  <c r="Q66" i="4" s="1"/>
  <c r="Q67" i="4" s="1"/>
  <c r="P56" i="1"/>
  <c r="O56" i="1"/>
  <c r="I59" i="1"/>
  <c r="T67" i="4" l="1"/>
  <c r="S73" i="1"/>
  <c r="S72" i="1"/>
  <c r="S71" i="1"/>
  <c r="S70" i="1" l="1"/>
  <c r="C33" i="1"/>
  <c r="D33" i="1"/>
  <c r="F33" i="1" s="1"/>
  <c r="S69" i="1"/>
  <c r="S68" i="1"/>
  <c r="S67" i="1"/>
  <c r="S66" i="1"/>
  <c r="F31" i="1"/>
  <c r="S75" i="1" l="1"/>
  <c r="I33" i="1"/>
  <c r="F52" i="1"/>
  <c r="F51" i="1"/>
  <c r="I51" i="1" s="1"/>
  <c r="Q51" i="1" s="1"/>
  <c r="F41" i="1"/>
  <c r="I41" i="1" s="1"/>
  <c r="Q41" i="1" s="1"/>
  <c r="F42" i="1"/>
  <c r="I42" i="1" s="1"/>
  <c r="Q42" i="1" s="1"/>
  <c r="F43" i="1"/>
  <c r="F44" i="1"/>
  <c r="F45" i="1"/>
  <c r="I45" i="1" s="1"/>
  <c r="Q45" i="1" s="1"/>
  <c r="F40" i="1"/>
  <c r="I40" i="1" s="1"/>
  <c r="Q40" i="1" s="1"/>
  <c r="C16" i="1"/>
  <c r="F16" i="1" s="1"/>
  <c r="I16" i="1" s="1"/>
  <c r="Q16" i="1" s="1"/>
  <c r="F17" i="1"/>
  <c r="I17" i="1" s="1"/>
  <c r="Q17" i="1" s="1"/>
  <c r="F18" i="1"/>
  <c r="I18" i="1" s="1"/>
  <c r="Q18" i="1" s="1"/>
  <c r="F20" i="1"/>
  <c r="I20" i="1" s="1"/>
  <c r="Q20" i="1" s="1"/>
  <c r="F21" i="1"/>
  <c r="I21" i="1" s="1"/>
  <c r="Q21" i="1" s="1"/>
  <c r="F22" i="1"/>
  <c r="I22" i="1" s="1"/>
  <c r="Q22" i="1" s="1"/>
  <c r="F23" i="1"/>
  <c r="I23" i="1" s="1"/>
  <c r="Q23" i="1" s="1"/>
  <c r="F24" i="1"/>
  <c r="I24" i="1" s="1"/>
  <c r="Q24" i="1" s="1"/>
  <c r="F25" i="1"/>
  <c r="I25" i="1" s="1"/>
  <c r="Q25" i="1" s="1"/>
  <c r="F27" i="1"/>
  <c r="I27" i="1" s="1"/>
  <c r="Q27" i="1" s="1"/>
  <c r="F28" i="1"/>
  <c r="I28" i="1" s="1"/>
  <c r="Q28" i="1" s="1"/>
  <c r="F29" i="1"/>
  <c r="I29" i="1" s="1"/>
  <c r="Q29" i="1" s="1"/>
  <c r="F30" i="1"/>
  <c r="I30" i="1" s="1"/>
  <c r="Q30" i="1" s="1"/>
  <c r="I31" i="1"/>
  <c r="Q31" i="1" s="1"/>
  <c r="F32" i="1"/>
  <c r="I32" i="1" s="1"/>
  <c r="Q32" i="1" s="1"/>
  <c r="F35" i="1"/>
  <c r="I35" i="1" s="1"/>
  <c r="Q35" i="1" s="1"/>
  <c r="F5" i="1"/>
  <c r="F6" i="1"/>
  <c r="F7" i="1"/>
  <c r="F8" i="1"/>
  <c r="F9" i="1"/>
  <c r="F10" i="1"/>
  <c r="I10" i="1" s="1"/>
  <c r="Q10" i="1" s="1"/>
  <c r="F11" i="1"/>
  <c r="I11" i="1" s="1"/>
  <c r="Q11" i="1" s="1"/>
  <c r="F4" i="1"/>
  <c r="C54" i="1"/>
  <c r="D54" i="1"/>
  <c r="E54" i="1"/>
  <c r="C49" i="1"/>
  <c r="D49" i="1"/>
  <c r="E49" i="1"/>
  <c r="D37" i="1"/>
  <c r="E37" i="1"/>
  <c r="C13" i="1"/>
  <c r="D13" i="1"/>
  <c r="E13" i="1"/>
  <c r="L37" i="1"/>
  <c r="M54" i="1"/>
  <c r="L54" i="1"/>
  <c r="H54" i="1"/>
  <c r="G54" i="1"/>
  <c r="M49" i="1"/>
  <c r="L49" i="1"/>
  <c r="H49" i="1"/>
  <c r="G49" i="1"/>
  <c r="I43" i="1"/>
  <c r="Q43" i="1" s="1"/>
  <c r="M37" i="1"/>
  <c r="H37" i="1"/>
  <c r="G37" i="1"/>
  <c r="D56" i="1" l="1"/>
  <c r="F54" i="1"/>
  <c r="F49" i="1"/>
  <c r="I52" i="1"/>
  <c r="I44" i="1"/>
  <c r="Q44" i="1" s="1"/>
  <c r="Q49" i="1" s="1"/>
  <c r="D5" i="3" s="1"/>
  <c r="E56" i="1"/>
  <c r="C37" i="1"/>
  <c r="C56" i="1" s="1"/>
  <c r="C60" i="1" s="1"/>
  <c r="F37" i="1"/>
  <c r="I37" i="1"/>
  <c r="I5" i="1"/>
  <c r="I6" i="1"/>
  <c r="Q6" i="1" s="1"/>
  <c r="I7" i="1"/>
  <c r="Q7" i="1" s="1"/>
  <c r="I8" i="1"/>
  <c r="Q8" i="1" s="1"/>
  <c r="I9" i="1"/>
  <c r="Q9" i="1" s="1"/>
  <c r="I4" i="1"/>
  <c r="Q4" i="1" s="1"/>
  <c r="G13" i="1"/>
  <c r="G56" i="1" s="1"/>
  <c r="G60" i="1" s="1"/>
  <c r="H13" i="1"/>
  <c r="H56" i="1" s="1"/>
  <c r="L13" i="1"/>
  <c r="L56" i="1" s="1"/>
  <c r="M13" i="1"/>
  <c r="M56" i="1" s="1"/>
  <c r="F13" i="1"/>
  <c r="N54" i="1" l="1"/>
  <c r="Q52" i="1"/>
  <c r="Q54" i="1" s="1"/>
  <c r="D6" i="3" s="1"/>
  <c r="I49" i="1"/>
  <c r="N49" i="1"/>
  <c r="N37" i="1"/>
  <c r="Q33" i="1"/>
  <c r="Q37" i="1" s="1"/>
  <c r="D4" i="3" s="1"/>
  <c r="I54" i="1"/>
  <c r="F56" i="1"/>
  <c r="F60" i="1" s="1"/>
  <c r="F61" i="1" s="1"/>
  <c r="I13" i="1"/>
  <c r="N13" i="1" l="1"/>
  <c r="N56" i="1" s="1"/>
  <c r="N60" i="1" s="1"/>
  <c r="Q5" i="1"/>
  <c r="Q13" i="1" s="1"/>
  <c r="I56" i="1"/>
  <c r="I60" i="1" s="1"/>
  <c r="Q56" i="1" l="1"/>
  <c r="D3" i="3"/>
  <c r="D7" i="3" s="1"/>
  <c r="N61" i="1"/>
  <c r="Q60" i="1" l="1"/>
  <c r="Q6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Anish Gurung</author>
  </authors>
  <commentList>
    <comment ref="O4" authorId="0" shapeId="0" xr:uid="{330BD728-07CA-4EBE-9548-A21FCE430D74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9009 / 900</t>
        </r>
      </text>
    </comment>
    <comment ref="R4" authorId="0" shapeId="0" xr:uid="{F6D2A6CA-F140-4FBD-97C9-EDBE348A0379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9009 / 900</t>
        </r>
      </text>
    </comment>
    <comment ref="O7" authorId="0" shapeId="0" xr:uid="{513B75AD-6351-4223-9866-010F905DD11D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9008 / 900</t>
        </r>
      </text>
    </comment>
    <comment ref="R7" authorId="0" shapeId="0" xr:uid="{6C360229-A88A-4BF1-9B48-0502AC18D458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9008 / 900</t>
        </r>
      </text>
    </comment>
    <comment ref="S16" authorId="0" shapeId="0" xr:uid="{E44A5DA1-41C7-456D-9A2B-478D126407EF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Casson centre chairs disposed as per FAR</t>
        </r>
      </text>
    </comment>
    <comment ref="G17" authorId="0" shapeId="0" xr:uid="{6745F79C-41A6-431E-A4CD-E8E8D2C18E61}">
      <text>
        <r>
          <rPr>
            <b/>
            <sz val="9"/>
            <color indexed="81"/>
            <rFont val="Tahoma"/>
            <family val="2"/>
          </rPr>
          <t>Anish Gurung:</t>
        </r>
        <r>
          <rPr>
            <sz val="9"/>
            <color indexed="81"/>
            <rFont val="Tahoma"/>
            <family val="2"/>
          </rPr>
          <t xml:space="preserve">
4230 - 110
</t>
        </r>
      </text>
    </comment>
    <comment ref="H21" authorId="0" shapeId="0" xr:uid="{CE15EF59-1479-4862-8AD9-9B2B921050B6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Sold for £550 
1990 - 100</t>
        </r>
      </text>
    </comment>
    <comment ref="H28" authorId="0" shapeId="0" xr:uid="{CA314CC7-99F2-40E3-9B5F-2360E7D51A22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Sold for £100
1990 -100</t>
        </r>
      </text>
    </comment>
    <comment ref="G29" authorId="0" shapeId="0" xr:uid="{3E8C4D46-1C92-4240-AB03-08D7394597BE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4950 - 500</t>
        </r>
      </text>
    </comment>
    <comment ref="G30" authorId="0" shapeId="0" xr:uid="{477E64AD-99F8-461D-9078-BB98D1C292E7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9002 - 900</t>
        </r>
      </text>
    </comment>
    <comment ref="O31" authorId="0" shapeId="0" xr:uid="{4BF068BA-A206-4EFB-B0CF-0033A936287C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9002 / 900</t>
        </r>
      </text>
    </comment>
    <comment ref="R33" authorId="0" shapeId="0" xr:uid="{FD6E0470-66F8-4F33-9FA6-5812A7A95995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Basketball £16,745
Spring Animal £4,653
Play Equip £7,411</t>
        </r>
      </text>
    </comment>
    <comment ref="R40" authorId="0" shapeId="0" xr:uid="{E96BD875-E913-4F90-B1A0-11873EDF5207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Noticeboard £1,928
</t>
        </r>
      </text>
    </comment>
    <comment ref="S41" authorId="0" shapeId="0" xr:uid="{24165D4F-D4EB-4B64-BF40-AFBC9E1617AC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1 disposed in 2021
</t>
        </r>
      </text>
    </comment>
    <comment ref="R43" authorId="0" shapeId="0" xr:uid="{5C2918B3-469D-45D8-A124-25172A0E3128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Bench</t>
        </r>
      </text>
    </comment>
    <comment ref="R44" authorId="0" shapeId="0" xr:uid="{A3237862-BEE9-4C09-B009-849CE9F87941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Scott Park Bench x 3
</t>
        </r>
      </text>
    </comment>
    <comment ref="O46" authorId="0" shapeId="0" xr:uid="{35680057-D7F3-4D9C-951B-0C67B80D4D21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9001 900</t>
        </r>
      </text>
    </comment>
    <comment ref="O47" authorId="0" shapeId="0" xr:uid="{C54C4AEE-F5F4-4A19-A278-BC1F8D36EB2C}">
      <text>
        <r>
          <rPr>
            <b/>
            <sz val="9"/>
            <color indexed="81"/>
            <rFont val="Tahoma"/>
            <family val="2"/>
          </rPr>
          <t>Anish Gurung:</t>
        </r>
        <r>
          <rPr>
            <sz val="9"/>
            <color indexed="81"/>
            <rFont val="Tahoma"/>
            <family val="2"/>
          </rPr>
          <t xml:space="preserve">
9001 900
</t>
        </r>
      </text>
    </comment>
    <comment ref="O48" authorId="0" shapeId="0" xr:uid="{BF14C6B6-FE19-4FC5-80A5-868C9D7714E7}">
      <text>
        <r>
          <rPr>
            <b/>
            <sz val="9"/>
            <color indexed="81"/>
            <rFont val="Tahoma"/>
            <charset val="1"/>
          </rPr>
          <t>Anish Gurung:
9007 / 900</t>
        </r>
      </text>
    </comment>
    <comment ref="G57" authorId="0" shapeId="0" xr:uid="{F8D5135B-3F43-4789-9B14-3136FC130AE6}">
      <text>
        <r>
          <rPr>
            <b/>
            <sz val="9"/>
            <color indexed="81"/>
            <rFont val="Tahoma"/>
            <family val="2"/>
          </rPr>
          <t>Anish Gurung:</t>
        </r>
        <r>
          <rPr>
            <sz val="9"/>
            <color indexed="81"/>
            <rFont val="Tahoma"/>
            <family val="2"/>
          </rPr>
          <t xml:space="preserve">
4980 - 500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Anish Gurung</author>
  </authors>
  <commentList>
    <comment ref="O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9009 / 900</t>
        </r>
      </text>
    </comment>
    <comment ref="O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9008 / 900</t>
        </r>
      </text>
    </comment>
    <comment ref="G1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Anish Gurung:</t>
        </r>
        <r>
          <rPr>
            <sz val="9"/>
            <color indexed="81"/>
            <rFont val="Tahoma"/>
            <family val="2"/>
          </rPr>
          <t xml:space="preserve">
4230 - 110
</t>
        </r>
      </text>
    </comment>
    <comment ref="H21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Sold for £550 
1990 - 100</t>
        </r>
      </text>
    </comment>
    <comment ref="H28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Sold for £100
1990 -100</t>
        </r>
      </text>
    </comment>
    <comment ref="G29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4950 - 500</t>
        </r>
      </text>
    </comment>
    <comment ref="G30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9002 - 900</t>
        </r>
      </text>
    </comment>
    <comment ref="O3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9002 / 900</t>
        </r>
      </text>
    </comment>
    <comment ref="O45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Anish Gurung:</t>
        </r>
        <r>
          <rPr>
            <sz val="9"/>
            <color indexed="81"/>
            <rFont val="Tahoma"/>
            <charset val="1"/>
          </rPr>
          <t xml:space="preserve">
9001 900</t>
        </r>
      </text>
    </comment>
    <comment ref="O47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Anish Gurung:
9007 / 900</t>
        </r>
      </text>
    </comment>
    <comment ref="G5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Anish Gurung:</t>
        </r>
        <r>
          <rPr>
            <sz val="9"/>
            <color indexed="81"/>
            <rFont val="Tahoma"/>
            <family val="2"/>
          </rPr>
          <t xml:space="preserve">
4980 - 500</t>
        </r>
      </text>
    </comment>
  </commentList>
</comments>
</file>

<file path=xl/sharedStrings.xml><?xml version="1.0" encoding="utf-8"?>
<sst xmlns="http://schemas.openxmlformats.org/spreadsheetml/2006/main" count="212" uniqueCount="106">
  <si>
    <t>1/01</t>
  </si>
  <si>
    <t>Patchway Community Centre</t>
  </si>
  <si>
    <t>1/02</t>
  </si>
  <si>
    <t>Coniston Community Centre</t>
  </si>
  <si>
    <t>Additions</t>
  </si>
  <si>
    <t>Disposals</t>
  </si>
  <si>
    <t>1/03</t>
  </si>
  <si>
    <t>Casson Centre</t>
  </si>
  <si>
    <t>1/04</t>
  </si>
  <si>
    <t>1/05</t>
  </si>
  <si>
    <t>1/06</t>
  </si>
  <si>
    <t>Callicroft House</t>
  </si>
  <si>
    <t>Freehold Land and Buildings</t>
  </si>
  <si>
    <t>Equipment and Machinery</t>
  </si>
  <si>
    <t>61/01</t>
  </si>
  <si>
    <t>Chairmans Chain of Office</t>
  </si>
  <si>
    <t>21/01</t>
  </si>
  <si>
    <t>Casson Centre Funiture &amp; Equipment</t>
  </si>
  <si>
    <t>21/02</t>
  </si>
  <si>
    <t>Community Assets</t>
  </si>
  <si>
    <t>Infrastructure Assets</t>
  </si>
  <si>
    <t>Computer equipment</t>
  </si>
  <si>
    <t>1/07</t>
  </si>
  <si>
    <t>Noticeboards x 8</t>
  </si>
  <si>
    <t>41/01</t>
  </si>
  <si>
    <t>41/02</t>
  </si>
  <si>
    <t>Bus Shelter x 2</t>
  </si>
  <si>
    <t>41/03</t>
  </si>
  <si>
    <t>Teen shelter x 2</t>
  </si>
  <si>
    <t>41/04</t>
  </si>
  <si>
    <t>Outdoor Benches</t>
  </si>
  <si>
    <t>41/05</t>
  </si>
  <si>
    <t>Steel Fencing @ BMX Track</t>
  </si>
  <si>
    <t>21/03</t>
  </si>
  <si>
    <t>CCTV (Rodway Road)</t>
  </si>
  <si>
    <t>61/02</t>
  </si>
  <si>
    <t>War Memorial (Scott Park)</t>
  </si>
  <si>
    <t>21/04</t>
  </si>
  <si>
    <t>High Ball Netting (Scott Park)</t>
  </si>
  <si>
    <t>21/05</t>
  </si>
  <si>
    <t>Yanmar Tractor</t>
  </si>
  <si>
    <t>Iseki Tractor</t>
  </si>
  <si>
    <t>Ransome HR6010</t>
  </si>
  <si>
    <t>Ransome Mower HR300</t>
  </si>
  <si>
    <t>Ransome Mowers HR2250</t>
  </si>
  <si>
    <t>McCormick Tractor with Bucket</t>
  </si>
  <si>
    <t>Renualt Kango Van</t>
  </si>
  <si>
    <t>Transit Van E018 ENY</t>
  </si>
  <si>
    <t xml:space="preserve">Vauxhall Combo HX17 UMJ </t>
  </si>
  <si>
    <t>Accessories and Small Tools</t>
  </si>
  <si>
    <t>21/06</t>
  </si>
  <si>
    <t>21/07</t>
  </si>
  <si>
    <t>21/08</t>
  </si>
  <si>
    <t>21/09</t>
  </si>
  <si>
    <t>21/10</t>
  </si>
  <si>
    <t>21/11</t>
  </si>
  <si>
    <t>21/12</t>
  </si>
  <si>
    <t>21/13</t>
  </si>
  <si>
    <t>21/14</t>
  </si>
  <si>
    <t>Small Machinery &amp; Equipment</t>
  </si>
  <si>
    <t>21/15</t>
  </si>
  <si>
    <t>21/16</t>
  </si>
  <si>
    <t>Play Equipment</t>
  </si>
  <si>
    <t>1/08</t>
  </si>
  <si>
    <t>Allotment Hut at Blakeney Road Allotments</t>
  </si>
  <si>
    <t>2019</t>
  </si>
  <si>
    <t>2020</t>
  </si>
  <si>
    <t>As Per Annual Return</t>
  </si>
  <si>
    <t>Actual</t>
  </si>
  <si>
    <t>Spreadsheet</t>
  </si>
  <si>
    <t>2021</t>
  </si>
  <si>
    <t>41/06</t>
  </si>
  <si>
    <t>Scott Park 3G and Nets</t>
  </si>
  <si>
    <t>41/07</t>
  </si>
  <si>
    <t>VE Day Benches (2)</t>
  </si>
  <si>
    <t>Code</t>
  </si>
  <si>
    <t>Restated</t>
  </si>
  <si>
    <t>21/17</t>
  </si>
  <si>
    <t>Bins &amp; Planters (5)</t>
  </si>
  <si>
    <t>21/03/1</t>
  </si>
  <si>
    <t>CCTV (Scott Park)</t>
  </si>
  <si>
    <t>21/09/1</t>
  </si>
  <si>
    <t>Ransome 213</t>
  </si>
  <si>
    <t>As per Annual Return</t>
  </si>
  <si>
    <t>Investments</t>
  </si>
  <si>
    <t>Properties</t>
  </si>
  <si>
    <t>Property Content</t>
  </si>
  <si>
    <t>Street Furniture &amp; Open Spaces</t>
  </si>
  <si>
    <t>Grounds Equipment</t>
  </si>
  <si>
    <t>Total Value</t>
  </si>
  <si>
    <t>Scott Park Pavillion</t>
  </si>
  <si>
    <t>Garage x 3</t>
  </si>
  <si>
    <t>Workshops at Pretoria Road Allotments</t>
  </si>
  <si>
    <t>Floodlights</t>
  </si>
  <si>
    <t>41/08</t>
  </si>
  <si>
    <t>Scott Park Benches x 3</t>
  </si>
  <si>
    <t>61/03</t>
  </si>
  <si>
    <t>Memorial Plaque</t>
  </si>
  <si>
    <t>Noticeboards x 10</t>
  </si>
  <si>
    <t>41/09</t>
  </si>
  <si>
    <t>Dog Bag Dispenser</t>
  </si>
  <si>
    <t>41/10</t>
  </si>
  <si>
    <t>Memorial Bench</t>
  </si>
  <si>
    <t>41/11</t>
  </si>
  <si>
    <t>Patchway Maps x 4</t>
  </si>
  <si>
    <t>Bus Shelter x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</si>
</sst>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theme="1"/>
      <name val="Times New Roman"/>
      <family val="1"/>
    </font>
    <font>
      <sz val="11"/>
      <color theme="0"/>
      <name val="Times New Roman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 applyNumberFormat="0" applyBorder="0" applyAlignment="0" applyProtection="0"/>
  </cellStyleXfs>
  <cellXfs count="41">
    <xf numFmtId="0" fontId="0" fillId="0" borderId="0" xfId="0"/>
    <xf numFmtId="49" fontId="0" fillId="0" borderId="0" xfId="0" applyNumberFormat="1"/>
    <xf numFmtId="164" fontId="0" fillId="0" borderId="0" xfId="1" applyNumberFormat="1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164" fontId="0" fillId="0" borderId="1" xfId="1" applyNumberFormat="1" applyFont="1" applyBorder="1"/>
    <xf numFmtId="0" fontId="3" fillId="0" borderId="0" xfId="0" applyFont="1" applyAlignment="1">
      <alignment horizontal="left"/>
    </xf>
    <xf numFmtId="164" fontId="0" fillId="0" borderId="0" xfId="1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0" fontId="3" fillId="0" borderId="0" xfId="0" applyFont="1"/>
    <xf numFmtId="164" fontId="0" fillId="2" borderId="0" xfId="1" applyNumberFormat="1" applyFont="1" applyFill="1"/>
    <xf numFmtId="0" fontId="0" fillId="2" borderId="0" xfId="0" applyFill="1"/>
    <xf numFmtId="164" fontId="2" fillId="2" borderId="0" xfId="1" applyNumberFormat="1" applyFont="1" applyFill="1"/>
    <xf numFmtId="164" fontId="3" fillId="0" borderId="0" xfId="1" applyNumberFormat="1" applyFont="1"/>
    <xf numFmtId="164" fontId="4" fillId="3" borderId="0" xfId="2" applyNumberFormat="1"/>
    <xf numFmtId="164" fontId="0" fillId="0" borderId="0" xfId="1" applyNumberFormat="1" applyFont="1" applyFill="1"/>
    <xf numFmtId="16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3" xfId="1" applyNumberFormat="1" applyFont="1" applyFill="1" applyBorder="1"/>
    <xf numFmtId="164" fontId="3" fillId="0" borderId="0" xfId="1" applyNumberFormat="1" applyFont="1" applyFill="1"/>
    <xf numFmtId="49" fontId="3" fillId="2" borderId="0" xfId="1" applyNumberFormat="1" applyFont="1" applyFill="1" applyAlignment="1">
      <alignment horizontal="center"/>
    </xf>
    <xf numFmtId="164" fontId="0" fillId="2" borderId="1" xfId="1" applyNumberFormat="1" applyFont="1" applyFill="1" applyBorder="1"/>
    <xf numFmtId="164" fontId="0" fillId="2" borderId="0" xfId="1" applyNumberFormat="1" applyFont="1" applyFill="1" applyBorder="1"/>
    <xf numFmtId="164" fontId="0" fillId="2" borderId="3" xfId="1" applyNumberFormat="1" applyFont="1" applyFill="1" applyBorder="1"/>
    <xf numFmtId="0" fontId="9" fillId="4" borderId="4" xfId="0" applyFont="1" applyFill="1" applyBorder="1" applyAlignment="1">
      <alignment horizontal="left" wrapText="1"/>
    </xf>
    <xf numFmtId="0" fontId="10" fillId="4" borderId="4" xfId="0" applyFont="1" applyFill="1" applyBorder="1" applyProtection="1">
      <protection locked="0"/>
    </xf>
    <xf numFmtId="0" fontId="11" fillId="0" borderId="4" xfId="0" applyFont="1" applyBorder="1" applyAlignment="1">
      <alignment horizontal="left"/>
    </xf>
    <xf numFmtId="43" fontId="0" fillId="0" borderId="0" xfId="1" applyFont="1"/>
    <xf numFmtId="43" fontId="9" fillId="0" borderId="4" xfId="1" applyFont="1" applyBorder="1"/>
    <xf numFmtId="43" fontId="10" fillId="4" borderId="4" xfId="1" applyFont="1" applyFill="1" applyBorder="1" applyAlignment="1" applyProtection="1">
      <alignment horizontal="center"/>
      <protection locked="0"/>
    </xf>
    <xf numFmtId="43" fontId="12" fillId="0" borderId="4" xfId="1" applyFont="1" applyBorder="1"/>
    <xf numFmtId="43" fontId="9" fillId="5" borderId="4" xfId="1" applyFont="1" applyFill="1" applyBorder="1"/>
    <xf numFmtId="0" fontId="3" fillId="0" borderId="5" xfId="0" applyFont="1" applyBorder="1"/>
    <xf numFmtId="164" fontId="3" fillId="0" borderId="6" xfId="1" applyNumberFormat="1" applyFont="1" applyBorder="1"/>
    <xf numFmtId="0" fontId="3" fillId="0" borderId="6" xfId="0" applyFont="1" applyBorder="1"/>
    <xf numFmtId="164" fontId="3" fillId="0" borderId="6" xfId="1" applyNumberFormat="1" applyFont="1" applyFill="1" applyBorder="1"/>
    <xf numFmtId="164" fontId="0" fillId="0" borderId="6" xfId="1" applyNumberFormat="1" applyFont="1" applyBorder="1"/>
    <xf numFmtId="164" fontId="3" fillId="0" borderId="7" xfId="1" applyNumberFormat="1" applyFont="1" applyBorder="1"/>
  </cellXfs>
  <cellStyles count="3">
    <cellStyle name="Accent3" xfId="2" builtinId="37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C2285-F325-4715-8ECD-7C972C9B3C50}">
  <dimension ref="A1:T9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5" sqref="B5"/>
    </sheetView>
  </sheetViews>
  <sheetFormatPr defaultRowHeight="15" x14ac:dyDescent="0.25"/>
  <cols>
    <col min="1" max="1" width="7.140625" style="1" bestFit="1" customWidth="1"/>
    <col min="2" max="2" width="42.28515625" bestFit="1" customWidth="1"/>
    <col min="3" max="5" width="11.7109375" hidden="1" customWidth="1"/>
    <col min="6" max="6" width="11.5703125" style="2" hidden="1" customWidth="1"/>
    <col min="7" max="8" width="10.7109375" style="2" hidden="1" customWidth="1"/>
    <col min="9" max="10" width="11.5703125" style="2" hidden="1" customWidth="1"/>
    <col min="11" max="11" width="11.5703125" style="18" customWidth="1"/>
    <col min="12" max="13" width="10.7109375" style="2" customWidth="1"/>
    <col min="14" max="14" width="11.5703125" style="2" bestFit="1" customWidth="1"/>
    <col min="15" max="16" width="10.7109375" style="2" customWidth="1"/>
    <col min="17" max="17" width="11.5703125" style="2" bestFit="1" customWidth="1"/>
    <col min="18" max="18" width="12.7109375" style="2" bestFit="1" customWidth="1"/>
    <col min="19" max="19" width="10" style="2" bestFit="1" customWidth="1"/>
    <col min="20" max="20" width="11.5703125" bestFit="1" customWidth="1"/>
  </cols>
  <sheetData>
    <row r="1" spans="1:20" x14ac:dyDescent="0.25">
      <c r="K1" s="13" t="s">
        <v>76</v>
      </c>
    </row>
    <row r="2" spans="1:20" s="4" customFormat="1" ht="14.25" x14ac:dyDescent="0.2">
      <c r="A2" s="3" t="s">
        <v>75</v>
      </c>
      <c r="C2" s="4">
        <v>2017</v>
      </c>
      <c r="D2" s="6" t="s">
        <v>4</v>
      </c>
      <c r="E2" s="6" t="s">
        <v>5</v>
      </c>
      <c r="F2" s="6">
        <v>2018</v>
      </c>
      <c r="G2" s="6" t="s">
        <v>4</v>
      </c>
      <c r="H2" s="6" t="s">
        <v>5</v>
      </c>
      <c r="I2" s="6" t="s">
        <v>65</v>
      </c>
      <c r="J2" s="6"/>
      <c r="K2" s="23" t="s">
        <v>65</v>
      </c>
      <c r="L2" s="6" t="s">
        <v>4</v>
      </c>
      <c r="M2" s="6" t="s">
        <v>5</v>
      </c>
      <c r="N2" s="6" t="s">
        <v>66</v>
      </c>
      <c r="O2" s="6" t="s">
        <v>4</v>
      </c>
      <c r="P2" s="6" t="s">
        <v>5</v>
      </c>
      <c r="Q2" s="6" t="s">
        <v>70</v>
      </c>
      <c r="R2" s="6" t="s">
        <v>4</v>
      </c>
      <c r="S2" s="6" t="s">
        <v>5</v>
      </c>
      <c r="T2" s="6" t="s">
        <v>70</v>
      </c>
    </row>
    <row r="3" spans="1:20" s="4" customFormat="1" ht="14.25" x14ac:dyDescent="0.2">
      <c r="A3" s="3"/>
      <c r="B3" s="8" t="s">
        <v>12</v>
      </c>
      <c r="C3" s="8"/>
      <c r="D3" s="8"/>
      <c r="E3" s="8"/>
      <c r="F3" s="5"/>
      <c r="G3" s="5"/>
      <c r="H3" s="5"/>
      <c r="I3" s="6"/>
      <c r="J3" s="6"/>
      <c r="K3" s="23"/>
      <c r="L3" s="6"/>
      <c r="M3" s="6"/>
      <c r="N3" s="6"/>
      <c r="O3" s="6"/>
      <c r="P3" s="6"/>
      <c r="Q3" s="6"/>
      <c r="R3" s="6"/>
      <c r="S3" s="6"/>
      <c r="T3" s="6"/>
    </row>
    <row r="4" spans="1:20" x14ac:dyDescent="0.25">
      <c r="A4" s="1" t="s">
        <v>0</v>
      </c>
      <c r="B4" t="s">
        <v>1</v>
      </c>
      <c r="C4" s="13">
        <v>440000</v>
      </c>
      <c r="F4" s="2">
        <f>SUM(C4:E4)</f>
        <v>440000</v>
      </c>
      <c r="I4" s="2">
        <f>SUM(F4:H4)</f>
        <v>440000</v>
      </c>
      <c r="K4" s="13">
        <v>1</v>
      </c>
      <c r="N4" s="18">
        <f t="shared" ref="N4:N11" si="0">SUM(K4:M4)</f>
        <v>1</v>
      </c>
      <c r="O4" s="2">
        <v>408826</v>
      </c>
      <c r="Q4" s="2">
        <f>SUM(N4:P4)</f>
        <v>408827</v>
      </c>
      <c r="R4" s="2">
        <v>1075493</v>
      </c>
      <c r="T4" s="2">
        <f>SUM(Q4:S4)</f>
        <v>1484320</v>
      </c>
    </row>
    <row r="5" spans="1:20" x14ac:dyDescent="0.25">
      <c r="A5" s="1" t="s">
        <v>2</v>
      </c>
      <c r="B5" t="s">
        <v>3</v>
      </c>
      <c r="C5" s="13">
        <v>1625600</v>
      </c>
      <c r="F5" s="2">
        <f t="shared" ref="F5:F11" si="1">SUM(C5:E5)</f>
        <v>1625600</v>
      </c>
      <c r="I5" s="2">
        <f t="shared" ref="I5:I11" si="2">SUM(F5:H5)</f>
        <v>1625600</v>
      </c>
      <c r="K5" s="13">
        <v>1625600</v>
      </c>
      <c r="N5" s="18">
        <f t="shared" si="0"/>
        <v>1625600</v>
      </c>
      <c r="Q5" s="2">
        <f t="shared" ref="Q5:Q11" si="3">SUM(N5:P5)</f>
        <v>1625600</v>
      </c>
      <c r="T5" s="2">
        <f t="shared" ref="T5:T11" si="4">SUM(Q5:S5)</f>
        <v>1625600</v>
      </c>
    </row>
    <row r="6" spans="1:20" x14ac:dyDescent="0.25">
      <c r="A6" s="1" t="s">
        <v>6</v>
      </c>
      <c r="B6" t="s">
        <v>7</v>
      </c>
      <c r="C6" s="13">
        <v>110000</v>
      </c>
      <c r="F6" s="2">
        <f t="shared" si="1"/>
        <v>110000</v>
      </c>
      <c r="I6" s="2">
        <f t="shared" si="2"/>
        <v>110000</v>
      </c>
      <c r="K6" s="13">
        <v>1</v>
      </c>
      <c r="N6" s="18">
        <f t="shared" si="0"/>
        <v>1</v>
      </c>
      <c r="Q6" s="2">
        <f t="shared" si="3"/>
        <v>1</v>
      </c>
      <c r="T6" s="2">
        <f t="shared" si="4"/>
        <v>1</v>
      </c>
    </row>
    <row r="7" spans="1:20" x14ac:dyDescent="0.25">
      <c r="A7" s="1" t="s">
        <v>8</v>
      </c>
      <c r="B7" t="s">
        <v>90</v>
      </c>
      <c r="C7" s="13">
        <v>129798</v>
      </c>
      <c r="F7" s="2">
        <f t="shared" si="1"/>
        <v>129798</v>
      </c>
      <c r="I7" s="2">
        <f t="shared" si="2"/>
        <v>129798</v>
      </c>
      <c r="K7" s="13">
        <v>129798</v>
      </c>
      <c r="N7" s="18">
        <f t="shared" si="0"/>
        <v>129798</v>
      </c>
      <c r="O7" s="2">
        <f>-O19+35131</f>
        <v>29885</v>
      </c>
      <c r="Q7" s="2">
        <f t="shared" si="3"/>
        <v>159683</v>
      </c>
      <c r="R7" s="2">
        <v>96576</v>
      </c>
      <c r="T7" s="2">
        <f t="shared" si="4"/>
        <v>256259</v>
      </c>
    </row>
    <row r="8" spans="1:20" x14ac:dyDescent="0.25">
      <c r="A8" s="1" t="s">
        <v>9</v>
      </c>
      <c r="B8" t="s">
        <v>92</v>
      </c>
      <c r="C8" s="13">
        <v>15000</v>
      </c>
      <c r="F8" s="2">
        <f t="shared" si="1"/>
        <v>15000</v>
      </c>
      <c r="I8" s="2">
        <f t="shared" si="2"/>
        <v>15000</v>
      </c>
      <c r="K8" s="13">
        <v>15000</v>
      </c>
      <c r="N8" s="18">
        <f t="shared" si="0"/>
        <v>15000</v>
      </c>
      <c r="Q8" s="2">
        <f t="shared" si="3"/>
        <v>15000</v>
      </c>
      <c r="T8" s="2">
        <f t="shared" si="4"/>
        <v>15000</v>
      </c>
    </row>
    <row r="9" spans="1:20" x14ac:dyDescent="0.25">
      <c r="A9" s="1" t="s">
        <v>10</v>
      </c>
      <c r="B9" t="s">
        <v>11</v>
      </c>
      <c r="C9" s="13">
        <v>250000</v>
      </c>
      <c r="F9" s="2">
        <f t="shared" si="1"/>
        <v>250000</v>
      </c>
      <c r="I9" s="2">
        <f t="shared" si="2"/>
        <v>250000</v>
      </c>
      <c r="K9" s="13">
        <v>250000</v>
      </c>
      <c r="N9" s="18">
        <f t="shared" si="0"/>
        <v>250000</v>
      </c>
      <c r="Q9" s="2">
        <f t="shared" si="3"/>
        <v>250000</v>
      </c>
      <c r="T9" s="2">
        <f t="shared" si="4"/>
        <v>250000</v>
      </c>
    </row>
    <row r="10" spans="1:20" x14ac:dyDescent="0.25">
      <c r="A10" s="1" t="s">
        <v>22</v>
      </c>
      <c r="B10" t="s">
        <v>91</v>
      </c>
      <c r="C10" s="13">
        <v>33326</v>
      </c>
      <c r="F10" s="2">
        <f t="shared" si="1"/>
        <v>33326</v>
      </c>
      <c r="I10" s="2">
        <f t="shared" si="2"/>
        <v>33326</v>
      </c>
      <c r="K10" s="13">
        <v>33326</v>
      </c>
      <c r="N10" s="18">
        <f t="shared" si="0"/>
        <v>33326</v>
      </c>
      <c r="Q10" s="2">
        <f t="shared" si="3"/>
        <v>33326</v>
      </c>
      <c r="T10" s="2">
        <f t="shared" si="4"/>
        <v>33326</v>
      </c>
    </row>
    <row r="11" spans="1:20" x14ac:dyDescent="0.25">
      <c r="A11" s="1" t="s">
        <v>63</v>
      </c>
      <c r="B11" t="s">
        <v>64</v>
      </c>
      <c r="C11" s="13">
        <v>1500</v>
      </c>
      <c r="F11" s="2">
        <f t="shared" si="1"/>
        <v>1500</v>
      </c>
      <c r="I11" s="2">
        <f t="shared" si="2"/>
        <v>1500</v>
      </c>
      <c r="K11" s="13">
        <v>1500</v>
      </c>
      <c r="N11" s="18">
        <f t="shared" si="0"/>
        <v>1500</v>
      </c>
      <c r="Q11" s="2">
        <f t="shared" si="3"/>
        <v>1500</v>
      </c>
      <c r="T11" s="2">
        <f t="shared" si="4"/>
        <v>1500</v>
      </c>
    </row>
    <row r="12" spans="1:20" x14ac:dyDescent="0.25">
      <c r="K12" s="13"/>
      <c r="T12" s="2"/>
    </row>
    <row r="13" spans="1:20" x14ac:dyDescent="0.25">
      <c r="C13" s="7">
        <f t="shared" ref="C13:Q13" si="5">SUM(C4:C12)</f>
        <v>2605224</v>
      </c>
      <c r="D13" s="7">
        <f t="shared" si="5"/>
        <v>0</v>
      </c>
      <c r="E13" s="7">
        <f t="shared" si="5"/>
        <v>0</v>
      </c>
      <c r="F13" s="7">
        <f t="shared" si="5"/>
        <v>2605224</v>
      </c>
      <c r="G13" s="7">
        <f t="shared" si="5"/>
        <v>0</v>
      </c>
      <c r="H13" s="7">
        <f t="shared" si="5"/>
        <v>0</v>
      </c>
      <c r="I13" s="7">
        <f t="shared" si="5"/>
        <v>2605224</v>
      </c>
      <c r="J13" s="7"/>
      <c r="K13" s="24">
        <f t="shared" si="5"/>
        <v>2055226</v>
      </c>
      <c r="L13" s="7">
        <f t="shared" si="5"/>
        <v>0</v>
      </c>
      <c r="M13" s="7">
        <f t="shared" si="5"/>
        <v>0</v>
      </c>
      <c r="N13" s="7">
        <f t="shared" si="5"/>
        <v>2055226</v>
      </c>
      <c r="O13" s="7">
        <f t="shared" si="5"/>
        <v>438711</v>
      </c>
      <c r="P13" s="7">
        <f t="shared" si="5"/>
        <v>0</v>
      </c>
      <c r="Q13" s="7">
        <f t="shared" si="5"/>
        <v>2493937</v>
      </c>
      <c r="R13" s="7">
        <f t="shared" ref="R13:T13" si="6">SUM(R4:R12)</f>
        <v>1172069</v>
      </c>
      <c r="S13" s="7">
        <f t="shared" si="6"/>
        <v>0</v>
      </c>
      <c r="T13" s="7">
        <f t="shared" si="6"/>
        <v>3666006</v>
      </c>
    </row>
    <row r="14" spans="1:20" x14ac:dyDescent="0.25">
      <c r="K14" s="13"/>
      <c r="T14" s="2"/>
    </row>
    <row r="15" spans="1:20" x14ac:dyDescent="0.25">
      <c r="B15" s="12" t="s">
        <v>13</v>
      </c>
      <c r="C15" s="12"/>
      <c r="D15" s="12"/>
      <c r="E15" s="12"/>
      <c r="K15" s="13"/>
      <c r="T15" s="2"/>
    </row>
    <row r="16" spans="1:20" x14ac:dyDescent="0.25">
      <c r="A16" s="1" t="s">
        <v>16</v>
      </c>
      <c r="B16" t="s">
        <v>17</v>
      </c>
      <c r="C16" s="13">
        <f>-231+6590</f>
        <v>6359</v>
      </c>
      <c r="D16" s="2"/>
      <c r="E16" s="2"/>
      <c r="F16" s="2">
        <f>SUM(C16:E16)</f>
        <v>6359</v>
      </c>
      <c r="I16" s="2">
        <f>SUM(F16:H16)</f>
        <v>6359</v>
      </c>
      <c r="K16" s="13">
        <v>5</v>
      </c>
      <c r="N16" s="18">
        <f t="shared" ref="N16:N35" si="7">SUM(K16:M16)</f>
        <v>5</v>
      </c>
      <c r="Q16" s="2">
        <f>SUM(N16:P16)</f>
        <v>5</v>
      </c>
      <c r="S16" s="2">
        <v>-2</v>
      </c>
      <c r="T16" s="2">
        <f>SUM(Q16:S16)</f>
        <v>3</v>
      </c>
    </row>
    <row r="17" spans="1:20" x14ac:dyDescent="0.25">
      <c r="A17" s="1" t="s">
        <v>18</v>
      </c>
      <c r="B17" t="s">
        <v>21</v>
      </c>
      <c r="C17" s="13">
        <v>25255</v>
      </c>
      <c r="D17" s="2">
        <v>0</v>
      </c>
      <c r="E17" s="2">
        <v>-1320</v>
      </c>
      <c r="F17" s="2">
        <f t="shared" ref="F17:F35" si="8">SUM(C17:E17)</f>
        <v>23935</v>
      </c>
      <c r="G17" s="17">
        <v>929</v>
      </c>
      <c r="I17" s="2">
        <f t="shared" ref="I17:I35" si="9">SUM(F17:H17)</f>
        <v>24864</v>
      </c>
      <c r="K17" s="13">
        <v>25049</v>
      </c>
      <c r="M17" s="2">
        <v>-980</v>
      </c>
      <c r="N17" s="18">
        <f t="shared" si="7"/>
        <v>24069</v>
      </c>
      <c r="Q17" s="2">
        <f t="shared" ref="Q17:Q35" si="10">SUM(N17:P17)</f>
        <v>24069</v>
      </c>
      <c r="T17" s="2">
        <f t="shared" ref="T17:T35" si="11">SUM(Q17:S17)</f>
        <v>24069</v>
      </c>
    </row>
    <row r="18" spans="1:20" x14ac:dyDescent="0.25">
      <c r="A18" s="1" t="s">
        <v>33</v>
      </c>
      <c r="B18" t="s">
        <v>34</v>
      </c>
      <c r="C18" s="13">
        <v>5984</v>
      </c>
      <c r="D18" s="2"/>
      <c r="E18" s="2"/>
      <c r="F18" s="2">
        <f t="shared" si="8"/>
        <v>5984</v>
      </c>
      <c r="I18" s="2">
        <f t="shared" si="9"/>
        <v>5984</v>
      </c>
      <c r="K18" s="13">
        <v>5984</v>
      </c>
      <c r="N18" s="18">
        <f t="shared" si="7"/>
        <v>5984</v>
      </c>
      <c r="Q18" s="2">
        <f t="shared" si="10"/>
        <v>5984</v>
      </c>
      <c r="T18" s="2">
        <f t="shared" si="11"/>
        <v>5984</v>
      </c>
    </row>
    <row r="19" spans="1:20" x14ac:dyDescent="0.25">
      <c r="A19" s="1" t="s">
        <v>79</v>
      </c>
      <c r="B19" t="s">
        <v>80</v>
      </c>
      <c r="C19" s="13"/>
      <c r="D19" s="2"/>
      <c r="E19" s="2"/>
      <c r="K19" s="13">
        <v>0</v>
      </c>
      <c r="N19" s="18">
        <f t="shared" si="7"/>
        <v>0</v>
      </c>
      <c r="O19" s="2">
        <v>5246</v>
      </c>
      <c r="Q19" s="2">
        <f t="shared" si="10"/>
        <v>5246</v>
      </c>
      <c r="T19" s="2">
        <f t="shared" si="11"/>
        <v>5246</v>
      </c>
    </row>
    <row r="20" spans="1:20" x14ac:dyDescent="0.25">
      <c r="A20" s="1" t="s">
        <v>37</v>
      </c>
      <c r="B20" t="s">
        <v>38</v>
      </c>
      <c r="C20" s="2"/>
      <c r="D20" s="2">
        <v>1500</v>
      </c>
      <c r="E20" s="2"/>
      <c r="F20" s="2">
        <f t="shared" si="8"/>
        <v>1500</v>
      </c>
      <c r="I20" s="2">
        <f t="shared" si="9"/>
        <v>1500</v>
      </c>
      <c r="K20" s="13">
        <v>1500</v>
      </c>
      <c r="N20" s="18">
        <f t="shared" si="7"/>
        <v>1500</v>
      </c>
      <c r="Q20" s="2">
        <f t="shared" si="10"/>
        <v>1500</v>
      </c>
      <c r="T20" s="2">
        <f t="shared" si="11"/>
        <v>1500</v>
      </c>
    </row>
    <row r="21" spans="1:20" x14ac:dyDescent="0.25">
      <c r="A21" s="1" t="s">
        <v>39</v>
      </c>
      <c r="B21" t="s">
        <v>40</v>
      </c>
      <c r="C21" s="13">
        <v>1500</v>
      </c>
      <c r="D21" s="2"/>
      <c r="E21" s="2"/>
      <c r="F21" s="2">
        <f t="shared" si="8"/>
        <v>1500</v>
      </c>
      <c r="H21" s="2">
        <v>-1500</v>
      </c>
      <c r="I21" s="2">
        <f t="shared" si="9"/>
        <v>0</v>
      </c>
      <c r="K21" s="13">
        <v>0</v>
      </c>
      <c r="N21" s="18">
        <f t="shared" si="7"/>
        <v>0</v>
      </c>
      <c r="Q21" s="2">
        <f t="shared" si="10"/>
        <v>0</v>
      </c>
      <c r="T21" s="2">
        <f t="shared" si="11"/>
        <v>0</v>
      </c>
    </row>
    <row r="22" spans="1:20" x14ac:dyDescent="0.25">
      <c r="A22" s="1" t="s">
        <v>50</v>
      </c>
      <c r="B22" t="s">
        <v>41</v>
      </c>
      <c r="C22" s="13">
        <v>7800</v>
      </c>
      <c r="D22" s="2"/>
      <c r="E22" s="2"/>
      <c r="F22" s="2">
        <f t="shared" si="8"/>
        <v>7800</v>
      </c>
      <c r="I22" s="2">
        <f t="shared" si="9"/>
        <v>7800</v>
      </c>
      <c r="K22" s="13">
        <v>7800</v>
      </c>
      <c r="N22" s="18">
        <f t="shared" si="7"/>
        <v>7800</v>
      </c>
      <c r="Q22" s="2">
        <f t="shared" si="10"/>
        <v>7800</v>
      </c>
      <c r="T22" s="2">
        <f t="shared" si="11"/>
        <v>7800</v>
      </c>
    </row>
    <row r="23" spans="1:20" x14ac:dyDescent="0.25">
      <c r="A23" s="1" t="s">
        <v>51</v>
      </c>
      <c r="B23" t="s">
        <v>42</v>
      </c>
      <c r="C23" s="15">
        <v>31200</v>
      </c>
      <c r="D23" s="2"/>
      <c r="E23" s="2"/>
      <c r="F23" s="2">
        <f t="shared" si="8"/>
        <v>31200</v>
      </c>
      <c r="I23" s="2">
        <f t="shared" si="9"/>
        <v>31200</v>
      </c>
      <c r="K23" s="13">
        <v>0</v>
      </c>
      <c r="N23" s="18">
        <f t="shared" si="7"/>
        <v>0</v>
      </c>
      <c r="Q23" s="2">
        <f t="shared" si="10"/>
        <v>0</v>
      </c>
      <c r="T23" s="2">
        <f t="shared" si="11"/>
        <v>0</v>
      </c>
    </row>
    <row r="24" spans="1:20" x14ac:dyDescent="0.25">
      <c r="A24" s="1" t="s">
        <v>52</v>
      </c>
      <c r="B24" t="s">
        <v>43</v>
      </c>
      <c r="C24" s="13">
        <v>22500</v>
      </c>
      <c r="D24" s="2"/>
      <c r="E24" s="2"/>
      <c r="F24" s="2">
        <f t="shared" si="8"/>
        <v>22500</v>
      </c>
      <c r="I24" s="2">
        <f t="shared" si="9"/>
        <v>22500</v>
      </c>
      <c r="K24" s="13">
        <v>22500</v>
      </c>
      <c r="N24" s="18">
        <f t="shared" si="7"/>
        <v>22500</v>
      </c>
      <c r="Q24" s="2">
        <f t="shared" si="10"/>
        <v>22500</v>
      </c>
      <c r="T24" s="2">
        <f t="shared" si="11"/>
        <v>22500</v>
      </c>
    </row>
    <row r="25" spans="1:20" x14ac:dyDescent="0.25">
      <c r="A25" s="1" t="s">
        <v>53</v>
      </c>
      <c r="B25" t="s">
        <v>44</v>
      </c>
      <c r="C25" s="13">
        <v>10000</v>
      </c>
      <c r="D25" s="2"/>
      <c r="E25" s="2"/>
      <c r="F25" s="2">
        <f t="shared" si="8"/>
        <v>10000</v>
      </c>
      <c r="I25" s="2">
        <f t="shared" si="9"/>
        <v>10000</v>
      </c>
      <c r="K25" s="13">
        <v>10000</v>
      </c>
      <c r="N25" s="18">
        <f t="shared" si="7"/>
        <v>10000</v>
      </c>
      <c r="Q25" s="2">
        <f t="shared" si="10"/>
        <v>10000</v>
      </c>
      <c r="T25" s="2">
        <f t="shared" si="11"/>
        <v>10000</v>
      </c>
    </row>
    <row r="26" spans="1:20" x14ac:dyDescent="0.25">
      <c r="A26" s="1" t="s">
        <v>81</v>
      </c>
      <c r="B26" t="s">
        <v>82</v>
      </c>
      <c r="C26" s="13"/>
      <c r="D26" s="2"/>
      <c r="E26" s="2"/>
      <c r="K26" s="13">
        <v>10000</v>
      </c>
      <c r="N26" s="18">
        <f t="shared" si="7"/>
        <v>10000</v>
      </c>
      <c r="P26" s="2">
        <v>-10000</v>
      </c>
      <c r="Q26" s="2">
        <f t="shared" si="10"/>
        <v>0</v>
      </c>
      <c r="T26" s="2">
        <f t="shared" si="11"/>
        <v>0</v>
      </c>
    </row>
    <row r="27" spans="1:20" x14ac:dyDescent="0.25">
      <c r="A27" s="1" t="s">
        <v>54</v>
      </c>
      <c r="B27" t="s">
        <v>45</v>
      </c>
      <c r="C27" s="13">
        <v>12500</v>
      </c>
      <c r="D27" s="2"/>
      <c r="E27" s="2"/>
      <c r="F27" s="2">
        <f t="shared" si="8"/>
        <v>12500</v>
      </c>
      <c r="I27" s="2">
        <f t="shared" si="9"/>
        <v>12500</v>
      </c>
      <c r="K27" s="13">
        <v>12500</v>
      </c>
      <c r="M27" s="2">
        <v>-12500</v>
      </c>
      <c r="N27" s="18">
        <f t="shared" si="7"/>
        <v>0</v>
      </c>
      <c r="Q27" s="2">
        <f t="shared" si="10"/>
        <v>0</v>
      </c>
      <c r="T27" s="2">
        <f t="shared" si="11"/>
        <v>0</v>
      </c>
    </row>
    <row r="28" spans="1:20" x14ac:dyDescent="0.25">
      <c r="A28" s="1" t="s">
        <v>55</v>
      </c>
      <c r="B28" t="s">
        <v>46</v>
      </c>
      <c r="C28" s="13">
        <v>2000</v>
      </c>
      <c r="D28" s="2"/>
      <c r="E28" s="2"/>
      <c r="F28" s="2">
        <f t="shared" si="8"/>
        <v>2000</v>
      </c>
      <c r="H28" s="2">
        <v>-2000</v>
      </c>
      <c r="I28" s="2">
        <f t="shared" si="9"/>
        <v>0</v>
      </c>
      <c r="K28" s="13">
        <v>2000</v>
      </c>
      <c r="M28" s="2">
        <v>-2000</v>
      </c>
      <c r="N28" s="18">
        <f t="shared" si="7"/>
        <v>0</v>
      </c>
      <c r="Q28" s="2">
        <f t="shared" si="10"/>
        <v>0</v>
      </c>
      <c r="T28" s="2">
        <f t="shared" si="11"/>
        <v>0</v>
      </c>
    </row>
    <row r="29" spans="1:20" x14ac:dyDescent="0.25">
      <c r="A29" s="1" t="s">
        <v>56</v>
      </c>
      <c r="B29" t="s">
        <v>47</v>
      </c>
      <c r="C29" s="2"/>
      <c r="D29" s="2"/>
      <c r="E29" s="2"/>
      <c r="F29" s="2">
        <f t="shared" si="8"/>
        <v>0</v>
      </c>
      <c r="G29" s="17">
        <v>19671</v>
      </c>
      <c r="I29" s="2">
        <f t="shared" si="9"/>
        <v>19671</v>
      </c>
      <c r="K29" s="13">
        <v>19671</v>
      </c>
      <c r="N29" s="18">
        <f t="shared" si="7"/>
        <v>19671</v>
      </c>
      <c r="Q29" s="2">
        <f t="shared" si="10"/>
        <v>19671</v>
      </c>
      <c r="T29" s="2">
        <f t="shared" si="11"/>
        <v>19671</v>
      </c>
    </row>
    <row r="30" spans="1:20" x14ac:dyDescent="0.25">
      <c r="A30" s="1" t="s">
        <v>57</v>
      </c>
      <c r="B30" t="s">
        <v>48</v>
      </c>
      <c r="C30" s="2"/>
      <c r="D30" s="2"/>
      <c r="E30" s="2"/>
      <c r="F30" s="2">
        <f t="shared" si="8"/>
        <v>0</v>
      </c>
      <c r="G30" s="17">
        <v>7324</v>
      </c>
      <c r="I30" s="2">
        <f t="shared" si="9"/>
        <v>7324</v>
      </c>
      <c r="K30" s="13">
        <v>7340</v>
      </c>
      <c r="N30" s="18">
        <f t="shared" si="7"/>
        <v>7340</v>
      </c>
      <c r="Q30" s="2">
        <f t="shared" si="10"/>
        <v>7340</v>
      </c>
      <c r="T30" s="2">
        <f t="shared" si="11"/>
        <v>7340</v>
      </c>
    </row>
    <row r="31" spans="1:20" x14ac:dyDescent="0.25">
      <c r="A31" s="1" t="s">
        <v>58</v>
      </c>
      <c r="B31" t="s">
        <v>59</v>
      </c>
      <c r="C31" s="13">
        <v>13250</v>
      </c>
      <c r="D31" s="2"/>
      <c r="E31" s="2"/>
      <c r="F31" s="2">
        <f>SUM(C31:E31)</f>
        <v>13250</v>
      </c>
      <c r="I31" s="2">
        <f t="shared" si="9"/>
        <v>13250</v>
      </c>
      <c r="K31" s="13">
        <f>-950+10652</f>
        <v>9702</v>
      </c>
      <c r="M31" s="2">
        <f>-625-650</f>
        <v>-1275</v>
      </c>
      <c r="N31" s="18">
        <f t="shared" si="7"/>
        <v>8427</v>
      </c>
      <c r="O31" s="2">
        <v>2155</v>
      </c>
      <c r="P31" s="2">
        <f>-5400-800</f>
        <v>-6200</v>
      </c>
      <c r="Q31" s="2">
        <f t="shared" si="10"/>
        <v>4382</v>
      </c>
      <c r="T31" s="2">
        <f t="shared" si="11"/>
        <v>4382</v>
      </c>
    </row>
    <row r="32" spans="1:20" x14ac:dyDescent="0.25">
      <c r="A32" s="1" t="s">
        <v>60</v>
      </c>
      <c r="B32" t="s">
        <v>49</v>
      </c>
      <c r="C32" s="13">
        <v>145000</v>
      </c>
      <c r="D32" s="2"/>
      <c r="E32" s="2"/>
      <c r="F32" s="2">
        <f t="shared" si="8"/>
        <v>145000</v>
      </c>
      <c r="I32" s="2">
        <f t="shared" si="9"/>
        <v>145000</v>
      </c>
      <c r="K32" s="13">
        <v>145000</v>
      </c>
      <c r="N32" s="18">
        <f t="shared" si="7"/>
        <v>145000</v>
      </c>
      <c r="Q32" s="2">
        <f t="shared" si="10"/>
        <v>145000</v>
      </c>
      <c r="T32" s="2">
        <f t="shared" si="11"/>
        <v>145000</v>
      </c>
    </row>
    <row r="33" spans="1:20" x14ac:dyDescent="0.25">
      <c r="A33" s="1" t="s">
        <v>61</v>
      </c>
      <c r="B33" t="s">
        <v>62</v>
      </c>
      <c r="C33" s="13">
        <f>298632</f>
        <v>298632</v>
      </c>
      <c r="D33" s="2">
        <f>7340+14000</f>
        <v>21340</v>
      </c>
      <c r="E33" s="2">
        <v>-5000</v>
      </c>
      <c r="F33" s="2">
        <f t="shared" si="8"/>
        <v>314972</v>
      </c>
      <c r="I33" s="18">
        <f t="shared" si="9"/>
        <v>314972</v>
      </c>
      <c r="J33" s="18"/>
      <c r="K33" s="13">
        <v>260028</v>
      </c>
      <c r="L33" s="2">
        <f>17013</f>
        <v>17013</v>
      </c>
      <c r="M33" s="2">
        <v>-20000</v>
      </c>
      <c r="N33" s="18">
        <f t="shared" si="7"/>
        <v>257041</v>
      </c>
      <c r="Q33" s="2">
        <f t="shared" si="10"/>
        <v>257041</v>
      </c>
      <c r="R33" s="2">
        <v>28809</v>
      </c>
      <c r="T33" s="2">
        <f t="shared" si="11"/>
        <v>285850</v>
      </c>
    </row>
    <row r="34" spans="1:20" x14ac:dyDescent="0.25">
      <c r="A34" s="1" t="s">
        <v>77</v>
      </c>
      <c r="B34" t="s">
        <v>78</v>
      </c>
      <c r="C34" s="13"/>
      <c r="D34" s="2"/>
      <c r="E34" s="2"/>
      <c r="I34" s="18"/>
      <c r="J34" s="18"/>
      <c r="K34" s="13">
        <v>2</v>
      </c>
      <c r="N34" s="18">
        <f t="shared" si="7"/>
        <v>2</v>
      </c>
      <c r="Q34" s="2">
        <f t="shared" si="10"/>
        <v>2</v>
      </c>
      <c r="T34" s="2">
        <f t="shared" si="11"/>
        <v>2</v>
      </c>
    </row>
    <row r="35" spans="1:20" x14ac:dyDescent="0.25">
      <c r="C35" s="2"/>
      <c r="D35" s="2"/>
      <c r="E35" s="2"/>
      <c r="F35" s="2">
        <f t="shared" si="8"/>
        <v>0</v>
      </c>
      <c r="I35" s="2">
        <f t="shared" si="9"/>
        <v>0</v>
      </c>
      <c r="K35" s="13"/>
      <c r="N35" s="18">
        <f t="shared" si="7"/>
        <v>0</v>
      </c>
      <c r="Q35" s="2">
        <f t="shared" si="10"/>
        <v>0</v>
      </c>
      <c r="T35" s="2">
        <f t="shared" si="11"/>
        <v>0</v>
      </c>
    </row>
    <row r="36" spans="1:20" x14ac:dyDescent="0.25">
      <c r="F36" s="10"/>
      <c r="K36" s="13"/>
      <c r="N36" s="18"/>
      <c r="T36" s="2"/>
    </row>
    <row r="37" spans="1:20" x14ac:dyDescent="0.25">
      <c r="C37" s="7">
        <f t="shared" ref="C37:Q37" si="12">SUM(C16:C36)</f>
        <v>581980</v>
      </c>
      <c r="D37" s="7">
        <f t="shared" si="12"/>
        <v>22840</v>
      </c>
      <c r="E37" s="7">
        <f t="shared" si="12"/>
        <v>-6320</v>
      </c>
      <c r="F37" s="7">
        <f t="shared" si="12"/>
        <v>598500</v>
      </c>
      <c r="G37" s="7">
        <f t="shared" si="12"/>
        <v>27924</v>
      </c>
      <c r="H37" s="7">
        <f t="shared" si="12"/>
        <v>-3500</v>
      </c>
      <c r="I37" s="7">
        <f t="shared" si="12"/>
        <v>622924</v>
      </c>
      <c r="J37" s="7"/>
      <c r="K37" s="24">
        <f>SUM(K16:K36)</f>
        <v>539081</v>
      </c>
      <c r="L37" s="7">
        <f t="shared" si="12"/>
        <v>17013</v>
      </c>
      <c r="M37" s="7">
        <f t="shared" si="12"/>
        <v>-36755</v>
      </c>
      <c r="N37" s="19">
        <f t="shared" si="12"/>
        <v>519339</v>
      </c>
      <c r="O37" s="7">
        <f t="shared" si="12"/>
        <v>7401</v>
      </c>
      <c r="P37" s="7">
        <f t="shared" si="12"/>
        <v>-16200</v>
      </c>
      <c r="Q37" s="7">
        <f t="shared" si="12"/>
        <v>510540</v>
      </c>
      <c r="R37" s="7">
        <f t="shared" ref="R37:T37" si="13">SUM(R16:R36)</f>
        <v>28809</v>
      </c>
      <c r="S37" s="7">
        <f t="shared" si="13"/>
        <v>-2</v>
      </c>
      <c r="T37" s="7">
        <f t="shared" si="13"/>
        <v>539347</v>
      </c>
    </row>
    <row r="38" spans="1:20" x14ac:dyDescent="0.25">
      <c r="G38" s="9"/>
      <c r="H38" s="9"/>
      <c r="I38" s="9"/>
      <c r="J38" s="9"/>
      <c r="K38" s="25"/>
      <c r="L38" s="9"/>
      <c r="M38" s="9"/>
      <c r="N38" s="20"/>
      <c r="O38" s="9"/>
      <c r="P38" s="9"/>
      <c r="Q38" s="9"/>
      <c r="R38" s="9"/>
      <c r="S38" s="9"/>
      <c r="T38" s="9"/>
    </row>
    <row r="39" spans="1:20" x14ac:dyDescent="0.25">
      <c r="B39" s="12" t="s">
        <v>20</v>
      </c>
      <c r="C39" s="12"/>
      <c r="D39" s="12"/>
      <c r="E39" s="12"/>
      <c r="G39" s="9"/>
      <c r="H39" s="9"/>
      <c r="I39" s="9"/>
      <c r="J39" s="9"/>
      <c r="K39" s="25"/>
      <c r="L39" s="9"/>
      <c r="M39" s="9"/>
      <c r="N39" s="20"/>
      <c r="O39" s="9"/>
      <c r="P39" s="9"/>
      <c r="Q39" s="9"/>
      <c r="R39" s="9"/>
      <c r="S39" s="9"/>
      <c r="T39" s="9"/>
    </row>
    <row r="40" spans="1:20" x14ac:dyDescent="0.25">
      <c r="A40" s="1" t="s">
        <v>24</v>
      </c>
      <c r="B40" t="s">
        <v>98</v>
      </c>
      <c r="C40" s="13">
        <v>11992</v>
      </c>
      <c r="D40" s="2"/>
      <c r="E40" s="2"/>
      <c r="F40" s="2">
        <f t="shared" ref="F40:F46" si="14">SUM(C40:E40)</f>
        <v>11992</v>
      </c>
      <c r="I40" s="2">
        <f>SUM(F40:H40)</f>
        <v>11992</v>
      </c>
      <c r="K40" s="13">
        <v>11992</v>
      </c>
      <c r="N40" s="18">
        <f t="shared" ref="N40:N48" si="15">SUM(K40:M40)</f>
        <v>11992</v>
      </c>
      <c r="Q40" s="2">
        <f>SUM(N40:P40)</f>
        <v>11992</v>
      </c>
      <c r="R40" s="2">
        <v>1928</v>
      </c>
      <c r="T40" s="2">
        <f>SUM(Q40:S40)</f>
        <v>13920</v>
      </c>
    </row>
    <row r="41" spans="1:20" x14ac:dyDescent="0.25">
      <c r="A41" s="1" t="s">
        <v>25</v>
      </c>
      <c r="B41" t="s">
        <v>105</v>
      </c>
      <c r="C41" s="13">
        <v>7392</v>
      </c>
      <c r="D41" s="2"/>
      <c r="E41" s="2"/>
      <c r="F41" s="2">
        <f t="shared" si="14"/>
        <v>7392</v>
      </c>
      <c r="I41" s="2">
        <f t="shared" ref="I41:I46" si="16">SUM(F41:H41)</f>
        <v>7392</v>
      </c>
      <c r="K41" s="13">
        <v>7392</v>
      </c>
      <c r="N41" s="18">
        <f t="shared" si="15"/>
        <v>7392</v>
      </c>
      <c r="Q41" s="2">
        <f t="shared" ref="Q41:Q48" si="17">SUM(N41:P41)</f>
        <v>7392</v>
      </c>
      <c r="S41" s="2">
        <v>-3696</v>
      </c>
      <c r="T41" s="2">
        <f t="shared" ref="T41:T52" si="18">SUM(Q41:S41)</f>
        <v>3696</v>
      </c>
    </row>
    <row r="42" spans="1:20" x14ac:dyDescent="0.25">
      <c r="A42" s="1" t="s">
        <v>27</v>
      </c>
      <c r="B42" t="s">
        <v>28</v>
      </c>
      <c r="C42" s="13">
        <v>10000</v>
      </c>
      <c r="D42" s="2"/>
      <c r="E42" s="2"/>
      <c r="F42" s="2">
        <f t="shared" si="14"/>
        <v>10000</v>
      </c>
      <c r="I42" s="2">
        <f t="shared" si="16"/>
        <v>10000</v>
      </c>
      <c r="K42" s="13">
        <v>0</v>
      </c>
      <c r="N42" s="18">
        <f t="shared" si="15"/>
        <v>0</v>
      </c>
      <c r="Q42" s="2">
        <f t="shared" si="17"/>
        <v>0</v>
      </c>
      <c r="T42" s="2">
        <f t="shared" si="18"/>
        <v>0</v>
      </c>
    </row>
    <row r="43" spans="1:20" s="2" customFormat="1" x14ac:dyDescent="0.25">
      <c r="A43" s="1" t="s">
        <v>29</v>
      </c>
      <c r="B43" t="s">
        <v>30</v>
      </c>
      <c r="C43" s="13">
        <v>1000</v>
      </c>
      <c r="F43" s="2">
        <f t="shared" si="14"/>
        <v>1000</v>
      </c>
      <c r="I43" s="2">
        <f t="shared" si="16"/>
        <v>1000</v>
      </c>
      <c r="K43" s="13">
        <v>1000</v>
      </c>
      <c r="N43" s="18">
        <f t="shared" si="15"/>
        <v>1000</v>
      </c>
      <c r="Q43" s="2">
        <f t="shared" si="17"/>
        <v>1000</v>
      </c>
      <c r="R43" s="2">
        <v>4486</v>
      </c>
      <c r="T43" s="2">
        <f t="shared" si="18"/>
        <v>5486</v>
      </c>
    </row>
    <row r="44" spans="1:20" s="2" customFormat="1" x14ac:dyDescent="0.25">
      <c r="A44" s="1"/>
      <c r="B44" t="s">
        <v>95</v>
      </c>
      <c r="C44" s="13"/>
      <c r="K44" s="13"/>
      <c r="N44" s="18"/>
      <c r="R44" s="2">
        <v>377</v>
      </c>
      <c r="T44" s="2">
        <f t="shared" si="18"/>
        <v>377</v>
      </c>
    </row>
    <row r="45" spans="1:20" s="2" customFormat="1" x14ac:dyDescent="0.25">
      <c r="A45" s="1" t="s">
        <v>31</v>
      </c>
      <c r="B45" t="s">
        <v>32</v>
      </c>
      <c r="C45" s="13">
        <v>5167</v>
      </c>
      <c r="F45" s="2">
        <f t="shared" si="14"/>
        <v>5167</v>
      </c>
      <c r="I45" s="2">
        <f t="shared" si="16"/>
        <v>5167</v>
      </c>
      <c r="K45" s="13">
        <v>5167</v>
      </c>
      <c r="N45" s="18">
        <f t="shared" si="15"/>
        <v>5167</v>
      </c>
      <c r="Q45" s="2">
        <f t="shared" si="17"/>
        <v>5167</v>
      </c>
      <c r="T45" s="2">
        <f t="shared" si="18"/>
        <v>5167</v>
      </c>
    </row>
    <row r="46" spans="1:20" s="2" customFormat="1" x14ac:dyDescent="0.25">
      <c r="A46" s="1" t="s">
        <v>71</v>
      </c>
      <c r="B46" t="s">
        <v>72</v>
      </c>
      <c r="F46" s="2">
        <f t="shared" si="14"/>
        <v>0</v>
      </c>
      <c r="I46" s="2">
        <f t="shared" si="16"/>
        <v>0</v>
      </c>
      <c r="K46" s="13">
        <v>0</v>
      </c>
      <c r="N46" s="18">
        <f t="shared" si="15"/>
        <v>0</v>
      </c>
      <c r="O46" s="13">
        <f>-O47+271432</f>
        <v>267232</v>
      </c>
      <c r="Q46" s="2">
        <f t="shared" si="17"/>
        <v>267232</v>
      </c>
      <c r="T46" s="2">
        <f t="shared" si="18"/>
        <v>267232</v>
      </c>
    </row>
    <row r="47" spans="1:20" s="2" customFormat="1" x14ac:dyDescent="0.25">
      <c r="A47" s="1" t="s">
        <v>73</v>
      </c>
      <c r="B47" t="s">
        <v>93</v>
      </c>
      <c r="K47" s="13"/>
      <c r="N47" s="18"/>
      <c r="O47" s="13">
        <v>4200</v>
      </c>
      <c r="Q47" s="2">
        <f t="shared" si="17"/>
        <v>4200</v>
      </c>
      <c r="T47" s="2">
        <f t="shared" si="18"/>
        <v>4200</v>
      </c>
    </row>
    <row r="48" spans="1:20" s="2" customFormat="1" x14ac:dyDescent="0.25">
      <c r="A48" s="1" t="s">
        <v>73</v>
      </c>
      <c r="B48" t="s">
        <v>74</v>
      </c>
      <c r="K48" s="13">
        <v>0</v>
      </c>
      <c r="N48" s="18">
        <f t="shared" si="15"/>
        <v>0</v>
      </c>
      <c r="O48" s="2">
        <v>3158</v>
      </c>
      <c r="Q48" s="2">
        <f t="shared" si="17"/>
        <v>3158</v>
      </c>
      <c r="T48" s="2">
        <f t="shared" si="18"/>
        <v>3158</v>
      </c>
    </row>
    <row r="49" spans="1:20" s="2" customFormat="1" x14ac:dyDescent="0.25">
      <c r="A49" s="1" t="s">
        <v>94</v>
      </c>
      <c r="B49"/>
      <c r="K49" s="13"/>
      <c r="N49" s="18"/>
      <c r="T49" s="2">
        <f t="shared" si="18"/>
        <v>0</v>
      </c>
    </row>
    <row r="50" spans="1:20" s="2" customFormat="1" x14ac:dyDescent="0.25">
      <c r="A50" s="1" t="s">
        <v>99</v>
      </c>
      <c r="B50" t="s">
        <v>100</v>
      </c>
      <c r="K50" s="13"/>
      <c r="N50" s="18"/>
      <c r="R50" s="2">
        <v>858</v>
      </c>
      <c r="T50" s="2">
        <f t="shared" si="18"/>
        <v>858</v>
      </c>
    </row>
    <row r="51" spans="1:20" s="2" customFormat="1" x14ac:dyDescent="0.25">
      <c r="A51" s="1" t="s">
        <v>101</v>
      </c>
      <c r="B51" t="s">
        <v>102</v>
      </c>
      <c r="K51" s="13"/>
      <c r="N51" s="18"/>
      <c r="R51" s="2">
        <v>1030</v>
      </c>
      <c r="T51" s="2">
        <f t="shared" si="18"/>
        <v>1030</v>
      </c>
    </row>
    <row r="52" spans="1:20" s="2" customFormat="1" x14ac:dyDescent="0.25">
      <c r="A52" s="1" t="s">
        <v>103</v>
      </c>
      <c r="B52" t="s">
        <v>104</v>
      </c>
      <c r="K52" s="13"/>
      <c r="N52" s="18"/>
      <c r="R52" s="2">
        <v>5212</v>
      </c>
      <c r="T52" s="2">
        <f t="shared" si="18"/>
        <v>5212</v>
      </c>
    </row>
    <row r="53" spans="1:20" s="2" customFormat="1" x14ac:dyDescent="0.25">
      <c r="A53" s="1"/>
      <c r="B53"/>
      <c r="C53"/>
      <c r="D53"/>
      <c r="E53"/>
      <c r="F53" s="10"/>
      <c r="K53" s="13"/>
      <c r="N53" s="18"/>
    </row>
    <row r="54" spans="1:20" s="2" customFormat="1" x14ac:dyDescent="0.25">
      <c r="A54" s="1"/>
      <c r="B54"/>
      <c r="C54" s="7">
        <f t="shared" ref="C54:I54" si="19">SUM(C40:C53)</f>
        <v>35551</v>
      </c>
      <c r="D54" s="7">
        <f t="shared" si="19"/>
        <v>0</v>
      </c>
      <c r="E54" s="7">
        <f t="shared" si="19"/>
        <v>0</v>
      </c>
      <c r="F54" s="7">
        <f t="shared" si="19"/>
        <v>35551</v>
      </c>
      <c r="G54" s="7">
        <f t="shared" si="19"/>
        <v>0</v>
      </c>
      <c r="H54" s="7">
        <f t="shared" si="19"/>
        <v>0</v>
      </c>
      <c r="I54" s="7">
        <f t="shared" si="19"/>
        <v>35551</v>
      </c>
      <c r="J54" s="7"/>
      <c r="K54" s="24">
        <f t="shared" ref="K54:T54" si="20">SUM(K40:K53)</f>
        <v>25551</v>
      </c>
      <c r="L54" s="7">
        <f t="shared" si="20"/>
        <v>0</v>
      </c>
      <c r="M54" s="7">
        <f t="shared" si="20"/>
        <v>0</v>
      </c>
      <c r="N54" s="19">
        <f t="shared" si="20"/>
        <v>25551</v>
      </c>
      <c r="O54" s="7">
        <f t="shared" si="20"/>
        <v>274590</v>
      </c>
      <c r="P54" s="7">
        <f t="shared" si="20"/>
        <v>0</v>
      </c>
      <c r="Q54" s="7">
        <f t="shared" si="20"/>
        <v>300141</v>
      </c>
      <c r="R54" s="7">
        <f t="shared" si="20"/>
        <v>13891</v>
      </c>
      <c r="S54" s="7">
        <f t="shared" si="20"/>
        <v>-3696</v>
      </c>
      <c r="T54" s="7">
        <f t="shared" si="20"/>
        <v>310336</v>
      </c>
    </row>
    <row r="55" spans="1:20" s="2" customFormat="1" x14ac:dyDescent="0.25">
      <c r="A55" s="1"/>
      <c r="B55" s="12" t="s">
        <v>19</v>
      </c>
      <c r="C55" s="12"/>
      <c r="D55" s="12"/>
      <c r="E55" s="12"/>
      <c r="K55" s="13"/>
      <c r="N55" s="18"/>
    </row>
    <row r="56" spans="1:20" s="2" customFormat="1" x14ac:dyDescent="0.25">
      <c r="A56" s="1" t="s">
        <v>14</v>
      </c>
      <c r="B56" t="s">
        <v>15</v>
      </c>
      <c r="C56" s="14">
        <v>1380</v>
      </c>
      <c r="D56"/>
      <c r="E56"/>
      <c r="F56" s="2">
        <f t="shared" ref="F56:F57" si="21">SUM(C56:E56)</f>
        <v>1380</v>
      </c>
      <c r="I56" s="2">
        <f>SUM(F56:H56)</f>
        <v>1380</v>
      </c>
      <c r="K56" s="13">
        <v>1380</v>
      </c>
      <c r="N56" s="18">
        <f>SUM(K56:M56)</f>
        <v>1380</v>
      </c>
      <c r="Q56" s="2">
        <f>SUM(N56:P56)</f>
        <v>1380</v>
      </c>
      <c r="T56" s="2">
        <f>SUM(Q56:S56)</f>
        <v>1380</v>
      </c>
    </row>
    <row r="57" spans="1:20" s="2" customFormat="1" x14ac:dyDescent="0.25">
      <c r="A57" s="1" t="s">
        <v>35</v>
      </c>
      <c r="B57" t="s">
        <v>36</v>
      </c>
      <c r="C57"/>
      <c r="D57"/>
      <c r="E57"/>
      <c r="F57" s="2">
        <f t="shared" si="21"/>
        <v>0</v>
      </c>
      <c r="G57" s="17">
        <v>13106</v>
      </c>
      <c r="I57" s="2">
        <f t="shared" ref="I57" si="22">SUM(F57:H57)</f>
        <v>13106</v>
      </c>
      <c r="K57" s="13">
        <v>13106</v>
      </c>
      <c r="N57" s="18">
        <f>SUM(K57:M57)</f>
        <v>13106</v>
      </c>
      <c r="Q57" s="2">
        <f t="shared" ref="Q57:Q58" si="23">SUM(N57:P57)</f>
        <v>13106</v>
      </c>
      <c r="T57" s="2">
        <f t="shared" ref="T57:T58" si="24">SUM(Q57:S57)</f>
        <v>13106</v>
      </c>
    </row>
    <row r="58" spans="1:20" s="2" customFormat="1" x14ac:dyDescent="0.25">
      <c r="A58" s="1" t="s">
        <v>96</v>
      </c>
      <c r="B58" t="s">
        <v>97</v>
      </c>
      <c r="C58"/>
      <c r="D58"/>
      <c r="E58"/>
      <c r="G58" s="17"/>
      <c r="K58" s="13"/>
      <c r="N58" s="18"/>
      <c r="Q58" s="2">
        <f t="shared" si="23"/>
        <v>0</v>
      </c>
      <c r="R58" s="2">
        <v>2867</v>
      </c>
      <c r="T58" s="2">
        <f t="shared" si="24"/>
        <v>2867</v>
      </c>
    </row>
    <row r="59" spans="1:20" s="2" customFormat="1" x14ac:dyDescent="0.25">
      <c r="A59" s="1"/>
      <c r="B59"/>
      <c r="C59"/>
      <c r="D59"/>
      <c r="E59"/>
      <c r="F59" s="10"/>
      <c r="K59" s="13"/>
      <c r="N59" s="18"/>
    </row>
    <row r="60" spans="1:20" s="2" customFormat="1" x14ac:dyDescent="0.25">
      <c r="A60" s="1"/>
      <c r="B60"/>
      <c r="C60" s="7">
        <f t="shared" ref="C60:Q60" si="25">SUM(C56:C59)</f>
        <v>1380</v>
      </c>
      <c r="D60" s="7">
        <f t="shared" si="25"/>
        <v>0</v>
      </c>
      <c r="E60" s="7">
        <f t="shared" si="25"/>
        <v>0</v>
      </c>
      <c r="F60" s="7">
        <f t="shared" si="25"/>
        <v>1380</v>
      </c>
      <c r="G60" s="7">
        <f t="shared" si="25"/>
        <v>13106</v>
      </c>
      <c r="H60" s="7">
        <f t="shared" si="25"/>
        <v>0</v>
      </c>
      <c r="I60" s="7">
        <f t="shared" si="25"/>
        <v>14486</v>
      </c>
      <c r="J60" s="7"/>
      <c r="K60" s="24">
        <f>SUM(K56:K59)</f>
        <v>14486</v>
      </c>
      <c r="L60" s="7">
        <f t="shared" si="25"/>
        <v>0</v>
      </c>
      <c r="M60" s="7">
        <f t="shared" si="25"/>
        <v>0</v>
      </c>
      <c r="N60" s="19">
        <f t="shared" si="25"/>
        <v>14486</v>
      </c>
      <c r="O60" s="7">
        <f t="shared" si="25"/>
        <v>0</v>
      </c>
      <c r="P60" s="7">
        <f t="shared" si="25"/>
        <v>0</v>
      </c>
      <c r="Q60" s="7">
        <f t="shared" si="25"/>
        <v>14486</v>
      </c>
      <c r="R60" s="7">
        <f t="shared" ref="R60:T60" si="26">SUM(R56:R59)</f>
        <v>2867</v>
      </c>
      <c r="S60" s="7">
        <f t="shared" si="26"/>
        <v>0</v>
      </c>
      <c r="T60" s="7">
        <f t="shared" si="26"/>
        <v>17353</v>
      </c>
    </row>
    <row r="61" spans="1:20" s="2" customFormat="1" x14ac:dyDescent="0.25">
      <c r="A61" s="1"/>
      <c r="B61"/>
      <c r="C61"/>
      <c r="D61"/>
      <c r="E61"/>
      <c r="K61" s="13"/>
      <c r="N61" s="18"/>
    </row>
    <row r="62" spans="1:20" s="2" customFormat="1" ht="15.75" thickBot="1" x14ac:dyDescent="0.3">
      <c r="A62" s="1"/>
      <c r="B62"/>
      <c r="C62" s="11">
        <f t="shared" ref="C62:I62" si="27">C13+C37+C54+C60</f>
        <v>3224135</v>
      </c>
      <c r="D62" s="11">
        <f t="shared" si="27"/>
        <v>22840</v>
      </c>
      <c r="E62" s="11">
        <f t="shared" si="27"/>
        <v>-6320</v>
      </c>
      <c r="F62" s="11">
        <f t="shared" si="27"/>
        <v>3240655</v>
      </c>
      <c r="G62" s="11">
        <f t="shared" si="27"/>
        <v>41030</v>
      </c>
      <c r="H62" s="11">
        <f t="shared" si="27"/>
        <v>-3500</v>
      </c>
      <c r="I62" s="11">
        <f t="shared" si="27"/>
        <v>3278185</v>
      </c>
      <c r="J62" s="11"/>
      <c r="K62" s="26">
        <f t="shared" ref="K62:T62" si="28">K13+K37+K54+K60</f>
        <v>2634344</v>
      </c>
      <c r="L62" s="11">
        <f t="shared" si="28"/>
        <v>17013</v>
      </c>
      <c r="M62" s="11">
        <f t="shared" si="28"/>
        <v>-36755</v>
      </c>
      <c r="N62" s="21">
        <f t="shared" si="28"/>
        <v>2614602</v>
      </c>
      <c r="O62" s="11">
        <f t="shared" si="28"/>
        <v>720702</v>
      </c>
      <c r="P62" s="11">
        <f t="shared" si="28"/>
        <v>-16200</v>
      </c>
      <c r="Q62" s="11">
        <f t="shared" si="28"/>
        <v>3319104</v>
      </c>
      <c r="R62" s="11">
        <f t="shared" si="28"/>
        <v>1217636</v>
      </c>
      <c r="S62" s="11">
        <f t="shared" si="28"/>
        <v>-3698</v>
      </c>
      <c r="T62" s="11">
        <f t="shared" si="28"/>
        <v>4533042</v>
      </c>
    </row>
    <row r="63" spans="1:20" s="2" customFormat="1" ht="15.75" thickTop="1" x14ac:dyDescent="0.25">
      <c r="A63" s="1"/>
      <c r="B63"/>
      <c r="C63"/>
      <c r="D63"/>
      <c r="E63"/>
      <c r="K63" s="18"/>
      <c r="N63" s="18"/>
      <c r="T63"/>
    </row>
    <row r="64" spans="1:20" s="2" customFormat="1" ht="15.75" thickBot="1" x14ac:dyDescent="0.3">
      <c r="A64" s="1"/>
      <c r="B64"/>
      <c r="C64"/>
      <c r="D64"/>
      <c r="E64"/>
      <c r="K64" s="18"/>
      <c r="N64" s="18"/>
      <c r="T64"/>
    </row>
    <row r="65" spans="1:20" s="2" customFormat="1" ht="15.75" thickBot="1" x14ac:dyDescent="0.3">
      <c r="A65" s="1"/>
      <c r="B65" s="35" t="s">
        <v>67</v>
      </c>
      <c r="C65" s="36">
        <v>3333664</v>
      </c>
      <c r="D65" s="37"/>
      <c r="E65" s="37"/>
      <c r="F65" s="36">
        <v>3347227</v>
      </c>
      <c r="G65" s="36">
        <v>50151</v>
      </c>
      <c r="H65" s="36"/>
      <c r="I65" s="36">
        <f>I68</f>
        <v>3124360</v>
      </c>
      <c r="J65" s="36"/>
      <c r="K65" s="38"/>
      <c r="L65" s="36"/>
      <c r="M65" s="36"/>
      <c r="N65" s="38">
        <v>2614602</v>
      </c>
      <c r="O65" s="36"/>
      <c r="P65" s="36"/>
      <c r="Q65" s="36">
        <v>3319104</v>
      </c>
      <c r="R65" s="39"/>
      <c r="S65" s="39"/>
      <c r="T65" s="40">
        <v>4533042</v>
      </c>
    </row>
    <row r="66" spans="1:20" s="2" customFormat="1" x14ac:dyDescent="0.25">
      <c r="A66" s="1"/>
      <c r="B66"/>
      <c r="C66" s="2">
        <f>C62-C65</f>
        <v>-109529</v>
      </c>
      <c r="D66"/>
      <c r="E66"/>
      <c r="F66" s="2">
        <f>F62-F65</f>
        <v>-106572</v>
      </c>
      <c r="G66" s="2">
        <f>G62-G65</f>
        <v>-9121</v>
      </c>
      <c r="I66" s="2">
        <f>I62-I65</f>
        <v>153825</v>
      </c>
      <c r="K66" s="18"/>
      <c r="N66" s="18">
        <f>N62-N65</f>
        <v>0</v>
      </c>
      <c r="Q66" s="2">
        <f>Q62-Q65</f>
        <v>0</v>
      </c>
      <c r="T66" s="2">
        <f>T62-T65</f>
        <v>0</v>
      </c>
    </row>
    <row r="67" spans="1:20" s="2" customFormat="1" x14ac:dyDescent="0.25">
      <c r="A67" s="1"/>
      <c r="B67"/>
      <c r="C67"/>
      <c r="D67"/>
      <c r="E67"/>
      <c r="F67" s="2">
        <f>C66-F66</f>
        <v>-2957</v>
      </c>
      <c r="I67" s="2">
        <v>3116146</v>
      </c>
      <c r="K67" s="18"/>
      <c r="N67" s="18">
        <f>I66-N66</f>
        <v>153825</v>
      </c>
      <c r="Q67" s="2">
        <f>N66-Q66</f>
        <v>0</v>
      </c>
      <c r="T67" s="2">
        <f>Q66-T66</f>
        <v>0</v>
      </c>
    </row>
    <row r="68" spans="1:20" s="2" customFormat="1" x14ac:dyDescent="0.25">
      <c r="A68" s="1"/>
      <c r="B68"/>
      <c r="C68"/>
      <c r="D68"/>
      <c r="E68"/>
      <c r="I68" s="2">
        <v>3124360</v>
      </c>
      <c r="K68" s="18"/>
      <c r="N68" s="18"/>
      <c r="T68"/>
    </row>
    <row r="69" spans="1:20" s="2" customFormat="1" x14ac:dyDescent="0.25">
      <c r="A69" s="1"/>
      <c r="B69"/>
      <c r="C69"/>
      <c r="D69"/>
      <c r="E69"/>
      <c r="K69" s="18"/>
      <c r="N69" s="18"/>
      <c r="T69"/>
    </row>
    <row r="70" spans="1:20" s="2" customFormat="1" x14ac:dyDescent="0.25">
      <c r="A70" s="1"/>
      <c r="B70"/>
      <c r="C70"/>
      <c r="D70"/>
      <c r="E70"/>
      <c r="K70" s="18"/>
      <c r="N70" s="18" t="s">
        <v>68</v>
      </c>
      <c r="R70" s="2" t="s">
        <v>69</v>
      </c>
      <c r="T70"/>
    </row>
    <row r="71" spans="1:20" x14ac:dyDescent="0.25">
      <c r="N71" s="18"/>
    </row>
    <row r="72" spans="1:20" x14ac:dyDescent="0.25">
      <c r="N72" s="18">
        <v>-1320</v>
      </c>
      <c r="R72" s="2">
        <v>-1767</v>
      </c>
      <c r="S72" s="2">
        <f t="shared" ref="S72:S79" si="29">N72-R72</f>
        <v>447</v>
      </c>
    </row>
    <row r="73" spans="1:20" x14ac:dyDescent="0.25">
      <c r="N73" s="18">
        <v>-5000</v>
      </c>
      <c r="R73" s="2">
        <v>-4500</v>
      </c>
      <c r="S73" s="2">
        <f t="shared" si="29"/>
        <v>-500</v>
      </c>
    </row>
    <row r="74" spans="1:20" x14ac:dyDescent="0.25">
      <c r="N74" s="18">
        <v>-2000</v>
      </c>
      <c r="R74" s="2">
        <v>-3000</v>
      </c>
      <c r="S74" s="2">
        <f t="shared" si="29"/>
        <v>1000</v>
      </c>
    </row>
    <row r="75" spans="1:20" x14ac:dyDescent="0.25">
      <c r="N75" s="18">
        <v>7324</v>
      </c>
      <c r="R75" s="2">
        <v>7340</v>
      </c>
      <c r="S75" s="2">
        <f t="shared" si="29"/>
        <v>-16</v>
      </c>
    </row>
    <row r="76" spans="1:20" x14ac:dyDescent="0.25">
      <c r="N76" s="18">
        <v>929</v>
      </c>
      <c r="R76" s="2">
        <v>1114</v>
      </c>
      <c r="S76" s="2">
        <f t="shared" si="29"/>
        <v>-185</v>
      </c>
    </row>
    <row r="77" spans="1:20" x14ac:dyDescent="0.25">
      <c r="N77" s="18">
        <v>0</v>
      </c>
      <c r="R77" s="2">
        <v>2976</v>
      </c>
      <c r="S77" s="2">
        <f t="shared" si="29"/>
        <v>-2976</v>
      </c>
    </row>
    <row r="78" spans="1:20" x14ac:dyDescent="0.25">
      <c r="N78" s="18">
        <v>17013</v>
      </c>
      <c r="R78" s="2">
        <v>0</v>
      </c>
      <c r="S78" s="2">
        <f t="shared" si="29"/>
        <v>17013</v>
      </c>
    </row>
    <row r="79" spans="1:20" x14ac:dyDescent="0.25">
      <c r="N79" s="18"/>
      <c r="S79" s="2">
        <f t="shared" si="29"/>
        <v>0</v>
      </c>
    </row>
    <row r="80" spans="1:20" x14ac:dyDescent="0.25">
      <c r="N80" s="18"/>
    </row>
    <row r="81" spans="1:20" x14ac:dyDescent="0.25">
      <c r="N81" s="18"/>
      <c r="S81" s="2">
        <f>SUM(S72:S80)</f>
        <v>14783</v>
      </c>
    </row>
    <row r="82" spans="1:20" x14ac:dyDescent="0.25">
      <c r="N82" s="18"/>
    </row>
    <row r="83" spans="1:20" x14ac:dyDescent="0.25">
      <c r="N83" s="18"/>
    </row>
    <row r="84" spans="1:20" x14ac:dyDescent="0.25">
      <c r="N84" s="18"/>
    </row>
    <row r="85" spans="1:20" x14ac:dyDescent="0.25">
      <c r="N85" s="18"/>
    </row>
    <row r="86" spans="1:20" x14ac:dyDescent="0.25">
      <c r="N86" s="18"/>
    </row>
    <row r="87" spans="1:20" s="2" customFormat="1" x14ac:dyDescent="0.25">
      <c r="A87" s="1"/>
      <c r="B87"/>
      <c r="C87"/>
      <c r="D87"/>
      <c r="E87"/>
      <c r="K87" s="18"/>
      <c r="N87" s="18"/>
      <c r="T87"/>
    </row>
    <row r="88" spans="1:20" s="2" customFormat="1" x14ac:dyDescent="0.25">
      <c r="A88" s="1"/>
      <c r="B88"/>
      <c r="C88"/>
      <c r="D88"/>
      <c r="E88"/>
      <c r="K88" s="18"/>
      <c r="N88" s="18"/>
      <c r="T88"/>
    </row>
    <row r="89" spans="1:20" s="2" customFormat="1" x14ac:dyDescent="0.25">
      <c r="A89" s="1"/>
      <c r="B89"/>
      <c r="C89"/>
      <c r="D89"/>
      <c r="E89"/>
      <c r="K89" s="18"/>
      <c r="N89" s="18"/>
      <c r="T89"/>
    </row>
    <row r="90" spans="1:20" s="2" customFormat="1" x14ac:dyDescent="0.25">
      <c r="A90" s="1"/>
      <c r="B90"/>
      <c r="C90"/>
      <c r="D90"/>
      <c r="E90"/>
      <c r="K90" s="18"/>
      <c r="N90" s="18"/>
      <c r="T90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4"/>
  <sheetViews>
    <sheetView workbookViewId="0">
      <pane xSplit="2" ySplit="2" topLeftCell="L33" activePane="bottomRight" state="frozen"/>
      <selection pane="topRight" activeCell="C1" sqref="C1"/>
      <selection pane="bottomLeft" activeCell="A3" sqref="A3"/>
      <selection pane="bottomRight" activeCell="Q52" sqref="Q52"/>
    </sheetView>
  </sheetViews>
  <sheetFormatPr defaultRowHeight="15" x14ac:dyDescent="0.25"/>
  <cols>
    <col min="1" max="1" width="7.140625" style="1" bestFit="1" customWidth="1"/>
    <col min="2" max="2" width="42.28515625" bestFit="1" customWidth="1"/>
    <col min="3" max="5" width="11.7109375" customWidth="1"/>
    <col min="6" max="6" width="11.5703125" style="2" customWidth="1"/>
    <col min="7" max="8" width="10.7109375" style="2" customWidth="1"/>
    <col min="9" max="10" width="11.5703125" style="2" customWidth="1"/>
    <col min="11" max="11" width="11.5703125" style="18" customWidth="1"/>
    <col min="12" max="13" width="10.7109375" style="2" customWidth="1"/>
    <col min="14" max="14" width="11.5703125" style="2" bestFit="1" customWidth="1"/>
    <col min="15" max="16" width="10.7109375" style="2" customWidth="1"/>
    <col min="17" max="17" width="11.5703125" style="2" bestFit="1" customWidth="1"/>
    <col min="18" max="19" width="9.140625" style="2"/>
  </cols>
  <sheetData>
    <row r="1" spans="1:19" x14ac:dyDescent="0.25">
      <c r="K1" s="13" t="s">
        <v>76</v>
      </c>
    </row>
    <row r="2" spans="1:19" s="4" customFormat="1" ht="14.25" x14ac:dyDescent="0.2">
      <c r="A2" s="3" t="s">
        <v>75</v>
      </c>
      <c r="C2" s="4">
        <v>2017</v>
      </c>
      <c r="D2" s="6" t="s">
        <v>4</v>
      </c>
      <c r="E2" s="6" t="s">
        <v>5</v>
      </c>
      <c r="F2" s="6">
        <v>2018</v>
      </c>
      <c r="G2" s="6" t="s">
        <v>4</v>
      </c>
      <c r="H2" s="6" t="s">
        <v>5</v>
      </c>
      <c r="I2" s="6" t="s">
        <v>65</v>
      </c>
      <c r="J2" s="6"/>
      <c r="K2" s="23" t="s">
        <v>65</v>
      </c>
      <c r="L2" s="6" t="s">
        <v>4</v>
      </c>
      <c r="M2" s="6" t="s">
        <v>5</v>
      </c>
      <c r="N2" s="6" t="s">
        <v>66</v>
      </c>
      <c r="O2" s="6" t="s">
        <v>4</v>
      </c>
      <c r="P2" s="6" t="s">
        <v>5</v>
      </c>
      <c r="Q2" s="6" t="s">
        <v>70</v>
      </c>
      <c r="R2" s="6"/>
      <c r="S2" s="5"/>
    </row>
    <row r="3" spans="1:19" s="4" customFormat="1" ht="14.25" x14ac:dyDescent="0.2">
      <c r="A3" s="3"/>
      <c r="B3" s="8" t="s">
        <v>12</v>
      </c>
      <c r="C3" s="8"/>
      <c r="D3" s="8"/>
      <c r="E3" s="8"/>
      <c r="F3" s="5"/>
      <c r="G3" s="5"/>
      <c r="H3" s="5"/>
      <c r="I3" s="6"/>
      <c r="J3" s="6"/>
      <c r="K3" s="23"/>
      <c r="L3" s="6"/>
      <c r="M3" s="6"/>
      <c r="N3" s="6"/>
      <c r="O3" s="6"/>
      <c r="P3" s="6"/>
      <c r="Q3" s="6"/>
      <c r="R3" s="6"/>
      <c r="S3" s="5"/>
    </row>
    <row r="4" spans="1:19" x14ac:dyDescent="0.25">
      <c r="A4" s="1" t="s">
        <v>0</v>
      </c>
      <c r="B4" t="s">
        <v>1</v>
      </c>
      <c r="C4" s="13">
        <v>440000</v>
      </c>
      <c r="F4" s="2">
        <f>SUM(C4:E4)</f>
        <v>440000</v>
      </c>
      <c r="I4" s="2">
        <f>SUM(F4:H4)</f>
        <v>440000</v>
      </c>
      <c r="K4" s="13">
        <v>1</v>
      </c>
      <c r="N4" s="18">
        <f t="shared" ref="N4:N11" si="0">SUM(K4:M4)</f>
        <v>1</v>
      </c>
      <c r="O4" s="2">
        <v>408826</v>
      </c>
      <c r="Q4" s="2">
        <f>SUM(N4:P4)</f>
        <v>408827</v>
      </c>
    </row>
    <row r="5" spans="1:19" x14ac:dyDescent="0.25">
      <c r="A5" s="1" t="s">
        <v>2</v>
      </c>
      <c r="B5" t="s">
        <v>3</v>
      </c>
      <c r="C5" s="13">
        <v>1625600</v>
      </c>
      <c r="F5" s="2">
        <f t="shared" ref="F5:F11" si="1">SUM(C5:E5)</f>
        <v>1625600</v>
      </c>
      <c r="I5" s="2">
        <f t="shared" ref="I5:I11" si="2">SUM(F5:H5)</f>
        <v>1625600</v>
      </c>
      <c r="K5" s="13">
        <v>1625600</v>
      </c>
      <c r="N5" s="18">
        <f t="shared" si="0"/>
        <v>1625600</v>
      </c>
      <c r="Q5" s="2">
        <f t="shared" ref="Q5:Q11" si="3">SUM(N5:P5)</f>
        <v>1625600</v>
      </c>
    </row>
    <row r="6" spans="1:19" x14ac:dyDescent="0.25">
      <c r="A6" s="1" t="s">
        <v>6</v>
      </c>
      <c r="B6" t="s">
        <v>7</v>
      </c>
      <c r="C6" s="13">
        <v>110000</v>
      </c>
      <c r="F6" s="2">
        <f t="shared" si="1"/>
        <v>110000</v>
      </c>
      <c r="I6" s="2">
        <f t="shared" si="2"/>
        <v>110000</v>
      </c>
      <c r="K6" s="13">
        <v>1</v>
      </c>
      <c r="N6" s="18">
        <f t="shared" si="0"/>
        <v>1</v>
      </c>
      <c r="Q6" s="2">
        <f t="shared" si="3"/>
        <v>1</v>
      </c>
    </row>
    <row r="7" spans="1:19" x14ac:dyDescent="0.25">
      <c r="A7" s="1" t="s">
        <v>8</v>
      </c>
      <c r="B7" t="s">
        <v>90</v>
      </c>
      <c r="C7" s="13">
        <v>129798</v>
      </c>
      <c r="F7" s="2">
        <f t="shared" si="1"/>
        <v>129798</v>
      </c>
      <c r="I7" s="2">
        <f t="shared" si="2"/>
        <v>129798</v>
      </c>
      <c r="K7" s="13">
        <v>129798</v>
      </c>
      <c r="N7" s="18">
        <f t="shared" si="0"/>
        <v>129798</v>
      </c>
      <c r="O7" s="2">
        <f>-O19+35131</f>
        <v>29885</v>
      </c>
      <c r="Q7" s="2">
        <f t="shared" si="3"/>
        <v>159683</v>
      </c>
    </row>
    <row r="8" spans="1:19" x14ac:dyDescent="0.25">
      <c r="A8" s="1" t="s">
        <v>9</v>
      </c>
      <c r="B8" t="s">
        <v>92</v>
      </c>
      <c r="C8" s="13">
        <v>15000</v>
      </c>
      <c r="F8" s="2">
        <f t="shared" si="1"/>
        <v>15000</v>
      </c>
      <c r="I8" s="2">
        <f t="shared" si="2"/>
        <v>15000</v>
      </c>
      <c r="K8" s="13">
        <v>15000</v>
      </c>
      <c r="N8" s="18">
        <f t="shared" si="0"/>
        <v>15000</v>
      </c>
      <c r="Q8" s="2">
        <f t="shared" si="3"/>
        <v>15000</v>
      </c>
    </row>
    <row r="9" spans="1:19" x14ac:dyDescent="0.25">
      <c r="A9" s="1" t="s">
        <v>10</v>
      </c>
      <c r="B9" t="s">
        <v>11</v>
      </c>
      <c r="C9" s="13">
        <v>250000</v>
      </c>
      <c r="F9" s="2">
        <f t="shared" si="1"/>
        <v>250000</v>
      </c>
      <c r="I9" s="2">
        <f t="shared" si="2"/>
        <v>250000</v>
      </c>
      <c r="K9" s="13">
        <v>250000</v>
      </c>
      <c r="N9" s="18">
        <f t="shared" si="0"/>
        <v>250000</v>
      </c>
      <c r="Q9" s="2">
        <f t="shared" si="3"/>
        <v>250000</v>
      </c>
    </row>
    <row r="10" spans="1:19" x14ac:dyDescent="0.25">
      <c r="A10" s="1" t="s">
        <v>22</v>
      </c>
      <c r="B10" t="s">
        <v>91</v>
      </c>
      <c r="C10" s="13">
        <v>33326</v>
      </c>
      <c r="F10" s="2">
        <f t="shared" si="1"/>
        <v>33326</v>
      </c>
      <c r="I10" s="2">
        <f t="shared" si="2"/>
        <v>33326</v>
      </c>
      <c r="K10" s="13">
        <v>33326</v>
      </c>
      <c r="N10" s="18">
        <f t="shared" si="0"/>
        <v>33326</v>
      </c>
      <c r="Q10" s="2">
        <f t="shared" si="3"/>
        <v>33326</v>
      </c>
    </row>
    <row r="11" spans="1:19" x14ac:dyDescent="0.25">
      <c r="A11" s="1" t="s">
        <v>63</v>
      </c>
      <c r="B11" t="s">
        <v>64</v>
      </c>
      <c r="C11" s="13">
        <v>1500</v>
      </c>
      <c r="F11" s="2">
        <f t="shared" si="1"/>
        <v>1500</v>
      </c>
      <c r="I11" s="2">
        <f t="shared" si="2"/>
        <v>1500</v>
      </c>
      <c r="K11" s="13">
        <v>1500</v>
      </c>
      <c r="N11" s="18">
        <f t="shared" si="0"/>
        <v>1500</v>
      </c>
      <c r="Q11" s="2">
        <f t="shared" si="3"/>
        <v>1500</v>
      </c>
    </row>
    <row r="12" spans="1:19" x14ac:dyDescent="0.25">
      <c r="K12" s="13"/>
    </row>
    <row r="13" spans="1:19" x14ac:dyDescent="0.25">
      <c r="C13" s="7">
        <f t="shared" ref="C13:E13" si="4">SUM(C4:C12)</f>
        <v>2605224</v>
      </c>
      <c r="D13" s="7">
        <f t="shared" si="4"/>
        <v>0</v>
      </c>
      <c r="E13" s="7">
        <f t="shared" si="4"/>
        <v>0</v>
      </c>
      <c r="F13" s="7">
        <f t="shared" ref="F13:N13" si="5">SUM(F4:F12)</f>
        <v>2605224</v>
      </c>
      <c r="G13" s="7">
        <f t="shared" si="5"/>
        <v>0</v>
      </c>
      <c r="H13" s="7">
        <f t="shared" si="5"/>
        <v>0</v>
      </c>
      <c r="I13" s="7">
        <f t="shared" si="5"/>
        <v>2605224</v>
      </c>
      <c r="J13" s="7"/>
      <c r="K13" s="24">
        <f t="shared" si="5"/>
        <v>2055226</v>
      </c>
      <c r="L13" s="7">
        <f t="shared" si="5"/>
        <v>0</v>
      </c>
      <c r="M13" s="7">
        <f t="shared" si="5"/>
        <v>0</v>
      </c>
      <c r="N13" s="7">
        <f t="shared" si="5"/>
        <v>2055226</v>
      </c>
      <c r="O13" s="7">
        <f t="shared" ref="O13:Q13" si="6">SUM(O4:O12)</f>
        <v>438711</v>
      </c>
      <c r="P13" s="7">
        <f t="shared" si="6"/>
        <v>0</v>
      </c>
      <c r="Q13" s="7">
        <f t="shared" si="6"/>
        <v>2493937</v>
      </c>
    </row>
    <row r="14" spans="1:19" x14ac:dyDescent="0.25">
      <c r="K14" s="13"/>
    </row>
    <row r="15" spans="1:19" x14ac:dyDescent="0.25">
      <c r="B15" s="12" t="s">
        <v>13</v>
      </c>
      <c r="C15" s="12"/>
      <c r="D15" s="12"/>
      <c r="E15" s="12"/>
      <c r="K15" s="13"/>
    </row>
    <row r="16" spans="1:19" x14ac:dyDescent="0.25">
      <c r="A16" s="1" t="s">
        <v>16</v>
      </c>
      <c r="B16" t="s">
        <v>17</v>
      </c>
      <c r="C16" s="13">
        <f>-231+6590</f>
        <v>6359</v>
      </c>
      <c r="D16" s="2"/>
      <c r="E16" s="2"/>
      <c r="F16" s="2">
        <f>SUM(C16:E16)</f>
        <v>6359</v>
      </c>
      <c r="I16" s="2">
        <f>SUM(F16:H16)</f>
        <v>6359</v>
      </c>
      <c r="K16" s="13">
        <v>5</v>
      </c>
      <c r="N16" s="18">
        <f t="shared" ref="N16:N35" si="7">SUM(K16:M16)</f>
        <v>5</v>
      </c>
      <c r="Q16" s="2">
        <f>SUM(N16:P16)</f>
        <v>5</v>
      </c>
    </row>
    <row r="17" spans="1:17" x14ac:dyDescent="0.25">
      <c r="A17" s="1" t="s">
        <v>18</v>
      </c>
      <c r="B17" t="s">
        <v>21</v>
      </c>
      <c r="C17" s="13">
        <v>25255</v>
      </c>
      <c r="D17" s="2">
        <v>0</v>
      </c>
      <c r="E17" s="2">
        <v>-1320</v>
      </c>
      <c r="F17" s="2">
        <f t="shared" ref="F17:F35" si="8">SUM(C17:E17)</f>
        <v>23935</v>
      </c>
      <c r="G17" s="17">
        <v>929</v>
      </c>
      <c r="I17" s="2">
        <f t="shared" ref="I17:I35" si="9">SUM(F17:H17)</f>
        <v>24864</v>
      </c>
      <c r="K17" s="13">
        <v>25049</v>
      </c>
      <c r="M17" s="2">
        <v>-980</v>
      </c>
      <c r="N17" s="18">
        <f t="shared" si="7"/>
        <v>24069</v>
      </c>
      <c r="Q17" s="2">
        <f t="shared" ref="Q17:Q35" si="10">SUM(N17:P17)</f>
        <v>24069</v>
      </c>
    </row>
    <row r="18" spans="1:17" x14ac:dyDescent="0.25">
      <c r="A18" s="1" t="s">
        <v>33</v>
      </c>
      <c r="B18" t="s">
        <v>34</v>
      </c>
      <c r="C18" s="13">
        <v>5984</v>
      </c>
      <c r="D18" s="2"/>
      <c r="E18" s="2"/>
      <c r="F18" s="2">
        <f t="shared" si="8"/>
        <v>5984</v>
      </c>
      <c r="I18" s="2">
        <f t="shared" si="9"/>
        <v>5984</v>
      </c>
      <c r="K18" s="13">
        <v>5984</v>
      </c>
      <c r="N18" s="18">
        <f t="shared" si="7"/>
        <v>5984</v>
      </c>
      <c r="Q18" s="2">
        <f t="shared" si="10"/>
        <v>5984</v>
      </c>
    </row>
    <row r="19" spans="1:17" x14ac:dyDescent="0.25">
      <c r="A19" s="1" t="s">
        <v>79</v>
      </c>
      <c r="B19" t="s">
        <v>80</v>
      </c>
      <c r="C19" s="13"/>
      <c r="D19" s="2"/>
      <c r="E19" s="2"/>
      <c r="K19" s="13">
        <v>0</v>
      </c>
      <c r="N19" s="18">
        <f t="shared" si="7"/>
        <v>0</v>
      </c>
      <c r="O19" s="2">
        <v>5246</v>
      </c>
      <c r="Q19" s="2">
        <f t="shared" si="10"/>
        <v>5246</v>
      </c>
    </row>
    <row r="20" spans="1:17" x14ac:dyDescent="0.25">
      <c r="A20" s="1" t="s">
        <v>37</v>
      </c>
      <c r="B20" t="s">
        <v>38</v>
      </c>
      <c r="C20" s="2"/>
      <c r="D20" s="2">
        <v>1500</v>
      </c>
      <c r="E20" s="2"/>
      <c r="F20" s="2">
        <f t="shared" si="8"/>
        <v>1500</v>
      </c>
      <c r="I20" s="2">
        <f t="shared" si="9"/>
        <v>1500</v>
      </c>
      <c r="K20" s="13">
        <v>1500</v>
      </c>
      <c r="N20" s="18">
        <f t="shared" si="7"/>
        <v>1500</v>
      </c>
      <c r="Q20" s="2">
        <f t="shared" si="10"/>
        <v>1500</v>
      </c>
    </row>
    <row r="21" spans="1:17" x14ac:dyDescent="0.25">
      <c r="A21" s="1" t="s">
        <v>39</v>
      </c>
      <c r="B21" t="s">
        <v>40</v>
      </c>
      <c r="C21" s="13">
        <v>1500</v>
      </c>
      <c r="D21" s="2"/>
      <c r="E21" s="2"/>
      <c r="F21" s="2">
        <f t="shared" si="8"/>
        <v>1500</v>
      </c>
      <c r="H21" s="2">
        <v>-1500</v>
      </c>
      <c r="I21" s="2">
        <f t="shared" si="9"/>
        <v>0</v>
      </c>
      <c r="K21" s="13">
        <v>0</v>
      </c>
      <c r="N21" s="18">
        <f t="shared" si="7"/>
        <v>0</v>
      </c>
      <c r="Q21" s="2">
        <f t="shared" si="10"/>
        <v>0</v>
      </c>
    </row>
    <row r="22" spans="1:17" x14ac:dyDescent="0.25">
      <c r="A22" s="1" t="s">
        <v>50</v>
      </c>
      <c r="B22" t="s">
        <v>41</v>
      </c>
      <c r="C22" s="13">
        <v>7800</v>
      </c>
      <c r="D22" s="2"/>
      <c r="E22" s="2"/>
      <c r="F22" s="2">
        <f t="shared" si="8"/>
        <v>7800</v>
      </c>
      <c r="I22" s="2">
        <f t="shared" si="9"/>
        <v>7800</v>
      </c>
      <c r="K22" s="13">
        <v>7800</v>
      </c>
      <c r="N22" s="18">
        <f t="shared" si="7"/>
        <v>7800</v>
      </c>
      <c r="Q22" s="2">
        <f t="shared" si="10"/>
        <v>7800</v>
      </c>
    </row>
    <row r="23" spans="1:17" x14ac:dyDescent="0.25">
      <c r="A23" s="1" t="s">
        <v>51</v>
      </c>
      <c r="B23" t="s">
        <v>42</v>
      </c>
      <c r="C23" s="15">
        <v>31200</v>
      </c>
      <c r="D23" s="2"/>
      <c r="E23" s="2"/>
      <c r="F23" s="2">
        <f t="shared" si="8"/>
        <v>31200</v>
      </c>
      <c r="I23" s="2">
        <f t="shared" si="9"/>
        <v>31200</v>
      </c>
      <c r="K23" s="13">
        <v>0</v>
      </c>
      <c r="N23" s="18">
        <f t="shared" si="7"/>
        <v>0</v>
      </c>
      <c r="Q23" s="2">
        <f t="shared" si="10"/>
        <v>0</v>
      </c>
    </row>
    <row r="24" spans="1:17" x14ac:dyDescent="0.25">
      <c r="A24" s="1" t="s">
        <v>52</v>
      </c>
      <c r="B24" t="s">
        <v>43</v>
      </c>
      <c r="C24" s="13">
        <v>22500</v>
      </c>
      <c r="D24" s="2"/>
      <c r="E24" s="2"/>
      <c r="F24" s="2">
        <f t="shared" si="8"/>
        <v>22500</v>
      </c>
      <c r="I24" s="2">
        <f t="shared" si="9"/>
        <v>22500</v>
      </c>
      <c r="K24" s="13">
        <v>22500</v>
      </c>
      <c r="N24" s="18">
        <f t="shared" si="7"/>
        <v>22500</v>
      </c>
      <c r="Q24" s="2">
        <f t="shared" si="10"/>
        <v>22500</v>
      </c>
    </row>
    <row r="25" spans="1:17" x14ac:dyDescent="0.25">
      <c r="A25" s="1" t="s">
        <v>53</v>
      </c>
      <c r="B25" t="s">
        <v>44</v>
      </c>
      <c r="C25" s="13">
        <v>10000</v>
      </c>
      <c r="D25" s="2"/>
      <c r="E25" s="2"/>
      <c r="F25" s="2">
        <f t="shared" si="8"/>
        <v>10000</v>
      </c>
      <c r="I25" s="2">
        <f t="shared" si="9"/>
        <v>10000</v>
      </c>
      <c r="K25" s="13">
        <v>10000</v>
      </c>
      <c r="N25" s="18">
        <f t="shared" si="7"/>
        <v>10000</v>
      </c>
      <c r="Q25" s="2">
        <f t="shared" si="10"/>
        <v>10000</v>
      </c>
    </row>
    <row r="26" spans="1:17" x14ac:dyDescent="0.25">
      <c r="A26" s="1" t="s">
        <v>81</v>
      </c>
      <c r="B26" t="s">
        <v>82</v>
      </c>
      <c r="C26" s="13"/>
      <c r="D26" s="2"/>
      <c r="E26" s="2"/>
      <c r="K26" s="13">
        <v>10000</v>
      </c>
      <c r="N26" s="18">
        <f t="shared" si="7"/>
        <v>10000</v>
      </c>
      <c r="P26" s="2">
        <v>-10000</v>
      </c>
      <c r="Q26" s="2">
        <f t="shared" si="10"/>
        <v>0</v>
      </c>
    </row>
    <row r="27" spans="1:17" x14ac:dyDescent="0.25">
      <c r="A27" s="1" t="s">
        <v>54</v>
      </c>
      <c r="B27" t="s">
        <v>45</v>
      </c>
      <c r="C27" s="13">
        <v>12500</v>
      </c>
      <c r="D27" s="2"/>
      <c r="E27" s="2"/>
      <c r="F27" s="2">
        <f t="shared" si="8"/>
        <v>12500</v>
      </c>
      <c r="I27" s="2">
        <f t="shared" si="9"/>
        <v>12500</v>
      </c>
      <c r="K27" s="13">
        <v>12500</v>
      </c>
      <c r="M27" s="2">
        <v>-12500</v>
      </c>
      <c r="N27" s="18">
        <f t="shared" si="7"/>
        <v>0</v>
      </c>
      <c r="Q27" s="2">
        <f t="shared" si="10"/>
        <v>0</v>
      </c>
    </row>
    <row r="28" spans="1:17" x14ac:dyDescent="0.25">
      <c r="A28" s="1" t="s">
        <v>55</v>
      </c>
      <c r="B28" t="s">
        <v>46</v>
      </c>
      <c r="C28" s="13">
        <v>2000</v>
      </c>
      <c r="D28" s="2"/>
      <c r="E28" s="2"/>
      <c r="F28" s="2">
        <f t="shared" si="8"/>
        <v>2000</v>
      </c>
      <c r="H28" s="2">
        <v>-2000</v>
      </c>
      <c r="I28" s="2">
        <f t="shared" si="9"/>
        <v>0</v>
      </c>
      <c r="K28" s="13">
        <v>2000</v>
      </c>
      <c r="M28" s="2">
        <v>-2000</v>
      </c>
      <c r="N28" s="18">
        <f t="shared" si="7"/>
        <v>0</v>
      </c>
      <c r="Q28" s="2">
        <f t="shared" si="10"/>
        <v>0</v>
      </c>
    </row>
    <row r="29" spans="1:17" x14ac:dyDescent="0.25">
      <c r="A29" s="1" t="s">
        <v>56</v>
      </c>
      <c r="B29" t="s">
        <v>47</v>
      </c>
      <c r="C29" s="2"/>
      <c r="D29" s="2"/>
      <c r="E29" s="2"/>
      <c r="F29" s="2">
        <f t="shared" si="8"/>
        <v>0</v>
      </c>
      <c r="G29" s="17">
        <v>19671</v>
      </c>
      <c r="I29" s="2">
        <f t="shared" si="9"/>
        <v>19671</v>
      </c>
      <c r="K29" s="13">
        <v>19671</v>
      </c>
      <c r="N29" s="18">
        <f t="shared" si="7"/>
        <v>19671</v>
      </c>
      <c r="Q29" s="2">
        <f t="shared" si="10"/>
        <v>19671</v>
      </c>
    </row>
    <row r="30" spans="1:17" x14ac:dyDescent="0.25">
      <c r="A30" s="1" t="s">
        <v>57</v>
      </c>
      <c r="B30" t="s">
        <v>48</v>
      </c>
      <c r="C30" s="2"/>
      <c r="D30" s="2"/>
      <c r="E30" s="2"/>
      <c r="F30" s="2">
        <f t="shared" si="8"/>
        <v>0</v>
      </c>
      <c r="G30" s="17">
        <v>7324</v>
      </c>
      <c r="I30" s="2">
        <f t="shared" si="9"/>
        <v>7324</v>
      </c>
      <c r="K30" s="13">
        <v>7340</v>
      </c>
      <c r="N30" s="18">
        <f t="shared" si="7"/>
        <v>7340</v>
      </c>
      <c r="Q30" s="2">
        <f t="shared" si="10"/>
        <v>7340</v>
      </c>
    </row>
    <row r="31" spans="1:17" x14ac:dyDescent="0.25">
      <c r="A31" s="1" t="s">
        <v>58</v>
      </c>
      <c r="B31" t="s">
        <v>59</v>
      </c>
      <c r="C31" s="13">
        <v>13250</v>
      </c>
      <c r="D31" s="2"/>
      <c r="E31" s="2"/>
      <c r="F31" s="2">
        <f>SUM(C31:E31)</f>
        <v>13250</v>
      </c>
      <c r="I31" s="2">
        <f t="shared" si="9"/>
        <v>13250</v>
      </c>
      <c r="K31" s="13">
        <f>-950+10652</f>
        <v>9702</v>
      </c>
      <c r="M31" s="2">
        <f>-625-650</f>
        <v>-1275</v>
      </c>
      <c r="N31" s="18">
        <f t="shared" si="7"/>
        <v>8427</v>
      </c>
      <c r="O31" s="2">
        <v>2155</v>
      </c>
      <c r="P31" s="2">
        <f>-5400-800</f>
        <v>-6200</v>
      </c>
      <c r="Q31" s="2">
        <f t="shared" si="10"/>
        <v>4382</v>
      </c>
    </row>
    <row r="32" spans="1:17" x14ac:dyDescent="0.25">
      <c r="A32" s="1" t="s">
        <v>60</v>
      </c>
      <c r="B32" t="s">
        <v>49</v>
      </c>
      <c r="C32" s="13">
        <v>145000</v>
      </c>
      <c r="D32" s="2"/>
      <c r="E32" s="2"/>
      <c r="F32" s="2">
        <f t="shared" si="8"/>
        <v>145000</v>
      </c>
      <c r="I32" s="2">
        <f t="shared" si="9"/>
        <v>145000</v>
      </c>
      <c r="K32" s="13">
        <v>145000</v>
      </c>
      <c r="N32" s="18">
        <f t="shared" si="7"/>
        <v>145000</v>
      </c>
      <c r="Q32" s="2">
        <f t="shared" si="10"/>
        <v>145000</v>
      </c>
    </row>
    <row r="33" spans="1:17" x14ac:dyDescent="0.25">
      <c r="A33" s="1" t="s">
        <v>61</v>
      </c>
      <c r="B33" t="s">
        <v>62</v>
      </c>
      <c r="C33" s="13">
        <f>298632</f>
        <v>298632</v>
      </c>
      <c r="D33" s="2">
        <f>7340+14000</f>
        <v>21340</v>
      </c>
      <c r="E33" s="2">
        <v>-5000</v>
      </c>
      <c r="F33" s="2">
        <f t="shared" si="8"/>
        <v>314972</v>
      </c>
      <c r="I33" s="18">
        <f t="shared" si="9"/>
        <v>314972</v>
      </c>
      <c r="J33" s="18"/>
      <c r="K33" s="13">
        <v>260028</v>
      </c>
      <c r="L33" s="2">
        <f>17013</f>
        <v>17013</v>
      </c>
      <c r="M33" s="2">
        <v>-20000</v>
      </c>
      <c r="N33" s="18">
        <f t="shared" si="7"/>
        <v>257041</v>
      </c>
      <c r="Q33" s="2">
        <f t="shared" si="10"/>
        <v>257041</v>
      </c>
    </row>
    <row r="34" spans="1:17" x14ac:dyDescent="0.25">
      <c r="A34" s="1" t="s">
        <v>77</v>
      </c>
      <c r="B34" t="s">
        <v>78</v>
      </c>
      <c r="C34" s="13"/>
      <c r="D34" s="2"/>
      <c r="E34" s="2"/>
      <c r="I34" s="18"/>
      <c r="J34" s="18"/>
      <c r="K34" s="13">
        <v>2</v>
      </c>
      <c r="N34" s="18">
        <f t="shared" si="7"/>
        <v>2</v>
      </c>
      <c r="Q34" s="2">
        <f t="shared" si="10"/>
        <v>2</v>
      </c>
    </row>
    <row r="35" spans="1:17" x14ac:dyDescent="0.25">
      <c r="C35" s="2"/>
      <c r="D35" s="2"/>
      <c r="E35" s="2"/>
      <c r="F35" s="2">
        <f t="shared" si="8"/>
        <v>0</v>
      </c>
      <c r="I35" s="2">
        <f t="shared" si="9"/>
        <v>0</v>
      </c>
      <c r="K35" s="13"/>
      <c r="N35" s="18">
        <f t="shared" si="7"/>
        <v>0</v>
      </c>
      <c r="Q35" s="2">
        <f t="shared" si="10"/>
        <v>0</v>
      </c>
    </row>
    <row r="36" spans="1:17" x14ac:dyDescent="0.25">
      <c r="F36" s="10"/>
      <c r="K36" s="13"/>
      <c r="N36" s="18"/>
    </row>
    <row r="37" spans="1:17" x14ac:dyDescent="0.25">
      <c r="C37" s="7">
        <f t="shared" ref="C37:E37" si="11">SUM(C16:C36)</f>
        <v>581980</v>
      </c>
      <c r="D37" s="7">
        <f t="shared" si="11"/>
        <v>22840</v>
      </c>
      <c r="E37" s="7">
        <f t="shared" si="11"/>
        <v>-6320</v>
      </c>
      <c r="F37" s="7">
        <f t="shared" ref="F37:N37" si="12">SUM(F16:F36)</f>
        <v>598500</v>
      </c>
      <c r="G37" s="7">
        <f t="shared" si="12"/>
        <v>27924</v>
      </c>
      <c r="H37" s="7">
        <f t="shared" si="12"/>
        <v>-3500</v>
      </c>
      <c r="I37" s="7">
        <f t="shared" si="12"/>
        <v>622924</v>
      </c>
      <c r="J37" s="7"/>
      <c r="K37" s="24">
        <f>SUM(K16:K36)</f>
        <v>539081</v>
      </c>
      <c r="L37" s="7">
        <f t="shared" si="12"/>
        <v>17013</v>
      </c>
      <c r="M37" s="7">
        <f t="shared" si="12"/>
        <v>-36755</v>
      </c>
      <c r="N37" s="19">
        <f t="shared" si="12"/>
        <v>519339</v>
      </c>
      <c r="O37" s="7">
        <f t="shared" ref="O37:Q37" si="13">SUM(O16:O36)</f>
        <v>7401</v>
      </c>
      <c r="P37" s="7">
        <f t="shared" si="13"/>
        <v>-16200</v>
      </c>
      <c r="Q37" s="7">
        <f t="shared" si="13"/>
        <v>510540</v>
      </c>
    </row>
    <row r="38" spans="1:17" x14ac:dyDescent="0.25">
      <c r="G38" s="9"/>
      <c r="H38" s="9"/>
      <c r="I38" s="9"/>
      <c r="J38" s="9"/>
      <c r="K38" s="25"/>
      <c r="L38" s="9"/>
      <c r="M38" s="9"/>
      <c r="N38" s="20"/>
      <c r="O38" s="9"/>
      <c r="P38" s="9"/>
      <c r="Q38" s="9"/>
    </row>
    <row r="39" spans="1:17" x14ac:dyDescent="0.25">
      <c r="B39" s="12" t="s">
        <v>20</v>
      </c>
      <c r="C39" s="12"/>
      <c r="D39" s="12"/>
      <c r="E39" s="12"/>
      <c r="G39" s="9"/>
      <c r="H39" s="9"/>
      <c r="I39" s="9"/>
      <c r="J39" s="9"/>
      <c r="K39" s="25"/>
      <c r="L39" s="9"/>
      <c r="M39" s="9"/>
      <c r="N39" s="20"/>
      <c r="O39" s="9"/>
      <c r="P39" s="9"/>
      <c r="Q39" s="9"/>
    </row>
    <row r="40" spans="1:17" x14ac:dyDescent="0.25">
      <c r="A40" s="1" t="s">
        <v>24</v>
      </c>
      <c r="B40" t="s">
        <v>23</v>
      </c>
      <c r="C40" s="13">
        <v>11992</v>
      </c>
      <c r="D40" s="2"/>
      <c r="E40" s="2"/>
      <c r="F40" s="2">
        <f t="shared" ref="F40:F45" si="14">SUM(C40:E40)</f>
        <v>11992</v>
      </c>
      <c r="I40" s="2">
        <f>SUM(F40:H40)</f>
        <v>11992</v>
      </c>
      <c r="K40" s="13">
        <v>11992</v>
      </c>
      <c r="N40" s="18">
        <f t="shared" ref="N40:N47" si="15">SUM(K40:M40)</f>
        <v>11992</v>
      </c>
      <c r="Q40" s="2">
        <f>SUM(N40:P40)</f>
        <v>11992</v>
      </c>
    </row>
    <row r="41" spans="1:17" x14ac:dyDescent="0.25">
      <c r="A41" s="1" t="s">
        <v>25</v>
      </c>
      <c r="B41" t="s">
        <v>26</v>
      </c>
      <c r="C41" s="13">
        <v>7392</v>
      </c>
      <c r="D41" s="2"/>
      <c r="E41" s="2"/>
      <c r="F41" s="2">
        <f t="shared" si="14"/>
        <v>7392</v>
      </c>
      <c r="I41" s="2">
        <f t="shared" ref="I41:I45" si="16">SUM(F41:H41)</f>
        <v>7392</v>
      </c>
      <c r="K41" s="13">
        <v>7392</v>
      </c>
      <c r="N41" s="18">
        <f t="shared" si="15"/>
        <v>7392</v>
      </c>
      <c r="Q41" s="2">
        <f t="shared" ref="Q41:Q47" si="17">SUM(N41:P41)</f>
        <v>7392</v>
      </c>
    </row>
    <row r="42" spans="1:17" x14ac:dyDescent="0.25">
      <c r="A42" s="1" t="s">
        <v>27</v>
      </c>
      <c r="B42" t="s">
        <v>28</v>
      </c>
      <c r="C42" s="13">
        <v>10000</v>
      </c>
      <c r="D42" s="2"/>
      <c r="E42" s="2"/>
      <c r="F42" s="2">
        <f t="shared" si="14"/>
        <v>10000</v>
      </c>
      <c r="I42" s="2">
        <f t="shared" si="16"/>
        <v>10000</v>
      </c>
      <c r="K42" s="13">
        <v>0</v>
      </c>
      <c r="N42" s="18">
        <f t="shared" si="15"/>
        <v>0</v>
      </c>
      <c r="Q42" s="2">
        <f t="shared" si="17"/>
        <v>0</v>
      </c>
    </row>
    <row r="43" spans="1:17" x14ac:dyDescent="0.25">
      <c r="A43" s="1" t="s">
        <v>29</v>
      </c>
      <c r="B43" t="s">
        <v>30</v>
      </c>
      <c r="C43" s="13">
        <v>1000</v>
      </c>
      <c r="D43" s="2"/>
      <c r="E43" s="2"/>
      <c r="F43" s="2">
        <f t="shared" si="14"/>
        <v>1000</v>
      </c>
      <c r="I43" s="2">
        <f t="shared" si="16"/>
        <v>1000</v>
      </c>
      <c r="K43" s="13">
        <v>1000</v>
      </c>
      <c r="N43" s="18">
        <f t="shared" si="15"/>
        <v>1000</v>
      </c>
      <c r="Q43" s="2">
        <f t="shared" si="17"/>
        <v>1000</v>
      </c>
    </row>
    <row r="44" spans="1:17" x14ac:dyDescent="0.25">
      <c r="A44" s="1" t="s">
        <v>31</v>
      </c>
      <c r="B44" t="s">
        <v>32</v>
      </c>
      <c r="C44" s="13">
        <v>5167</v>
      </c>
      <c r="D44" s="2"/>
      <c r="E44" s="2"/>
      <c r="F44" s="2">
        <f t="shared" si="14"/>
        <v>5167</v>
      </c>
      <c r="I44" s="2">
        <f t="shared" si="16"/>
        <v>5167</v>
      </c>
      <c r="K44" s="13">
        <v>5167</v>
      </c>
      <c r="N44" s="18">
        <f t="shared" si="15"/>
        <v>5167</v>
      </c>
      <c r="Q44" s="2">
        <f t="shared" si="17"/>
        <v>5167</v>
      </c>
    </row>
    <row r="45" spans="1:17" x14ac:dyDescent="0.25">
      <c r="A45" s="1" t="s">
        <v>71</v>
      </c>
      <c r="B45" t="s">
        <v>72</v>
      </c>
      <c r="C45" s="2"/>
      <c r="D45" s="2"/>
      <c r="E45" s="2"/>
      <c r="F45" s="2">
        <f t="shared" si="14"/>
        <v>0</v>
      </c>
      <c r="I45" s="2">
        <f t="shared" si="16"/>
        <v>0</v>
      </c>
      <c r="K45" s="13">
        <v>0</v>
      </c>
      <c r="N45" s="18">
        <f t="shared" si="15"/>
        <v>0</v>
      </c>
      <c r="O45" s="2">
        <f>-O46+271432</f>
        <v>267232</v>
      </c>
      <c r="Q45" s="2">
        <f t="shared" si="17"/>
        <v>267232</v>
      </c>
    </row>
    <row r="46" spans="1:17" x14ac:dyDescent="0.25">
      <c r="A46" s="1" t="s">
        <v>73</v>
      </c>
      <c r="B46" t="s">
        <v>93</v>
      </c>
      <c r="C46" s="2"/>
      <c r="D46" s="2"/>
      <c r="E46" s="2"/>
      <c r="K46" s="13"/>
      <c r="N46" s="18"/>
      <c r="O46" s="2">
        <v>4200</v>
      </c>
      <c r="Q46" s="2">
        <f t="shared" si="17"/>
        <v>4200</v>
      </c>
    </row>
    <row r="47" spans="1:17" x14ac:dyDescent="0.25">
      <c r="A47" s="1" t="s">
        <v>73</v>
      </c>
      <c r="B47" t="s">
        <v>74</v>
      </c>
      <c r="C47" s="2"/>
      <c r="D47" s="2"/>
      <c r="E47" s="2"/>
      <c r="K47" s="13">
        <v>0</v>
      </c>
      <c r="N47" s="18">
        <f t="shared" si="15"/>
        <v>0</v>
      </c>
      <c r="O47" s="2">
        <v>3158</v>
      </c>
      <c r="Q47" s="2">
        <f t="shared" si="17"/>
        <v>3158</v>
      </c>
    </row>
    <row r="48" spans="1:17" x14ac:dyDescent="0.25">
      <c r="F48" s="10"/>
      <c r="K48" s="13"/>
      <c r="N48" s="18"/>
    </row>
    <row r="49" spans="1:18" x14ac:dyDescent="0.25">
      <c r="C49" s="7">
        <f t="shared" ref="C49" si="18">SUM(C40:C48)</f>
        <v>35551</v>
      </c>
      <c r="D49" s="7">
        <f t="shared" ref="D49" si="19">SUM(D40:D48)</f>
        <v>0</v>
      </c>
      <c r="E49" s="7">
        <f t="shared" ref="E49" si="20">SUM(E40:E48)</f>
        <v>0</v>
      </c>
      <c r="F49" s="7">
        <f t="shared" ref="F49:G49" si="21">SUM(F40:F48)</f>
        <v>35551</v>
      </c>
      <c r="G49" s="7">
        <f t="shared" si="21"/>
        <v>0</v>
      </c>
      <c r="H49" s="7">
        <f t="shared" ref="H49" si="22">SUM(H40:H48)</f>
        <v>0</v>
      </c>
      <c r="I49" s="7">
        <f t="shared" ref="I49" si="23">SUM(I40:I48)</f>
        <v>35551</v>
      </c>
      <c r="J49" s="7"/>
      <c r="K49" s="24">
        <f>SUM(K40:K48)</f>
        <v>25551</v>
      </c>
      <c r="L49" s="7">
        <f t="shared" ref="L49" si="24">SUM(L40:L48)</f>
        <v>0</v>
      </c>
      <c r="M49" s="7">
        <f t="shared" ref="M49" si="25">SUM(M40:M48)</f>
        <v>0</v>
      </c>
      <c r="N49" s="19">
        <f>SUM(N40:N48)</f>
        <v>25551</v>
      </c>
      <c r="O49" s="7">
        <f t="shared" ref="O49:P49" si="26">SUM(O40:O48)</f>
        <v>274590</v>
      </c>
      <c r="P49" s="7">
        <f t="shared" si="26"/>
        <v>0</v>
      </c>
      <c r="Q49" s="7">
        <f>SUM(Q40:Q48)</f>
        <v>300141</v>
      </c>
    </row>
    <row r="50" spans="1:18" x14ac:dyDescent="0.25">
      <c r="B50" s="12" t="s">
        <v>19</v>
      </c>
      <c r="C50" s="12"/>
      <c r="D50" s="12"/>
      <c r="E50" s="12"/>
      <c r="K50" s="13"/>
      <c r="N50" s="18"/>
    </row>
    <row r="51" spans="1:18" x14ac:dyDescent="0.25">
      <c r="A51" s="1" t="s">
        <v>14</v>
      </c>
      <c r="B51" t="s">
        <v>15</v>
      </c>
      <c r="C51" s="14">
        <v>1380</v>
      </c>
      <c r="F51" s="2">
        <f t="shared" ref="F51:F52" si="27">SUM(C51:E51)</f>
        <v>1380</v>
      </c>
      <c r="I51" s="2">
        <f>SUM(F51:H51)</f>
        <v>1380</v>
      </c>
      <c r="K51" s="13">
        <v>1380</v>
      </c>
      <c r="N51" s="18">
        <f>SUM(K51:M51)</f>
        <v>1380</v>
      </c>
      <c r="Q51" s="2">
        <f>SUM(N51:P51)</f>
        <v>1380</v>
      </c>
    </row>
    <row r="52" spans="1:18" x14ac:dyDescent="0.25">
      <c r="A52" s="1" t="s">
        <v>35</v>
      </c>
      <c r="B52" t="s">
        <v>36</v>
      </c>
      <c r="F52" s="2">
        <f t="shared" si="27"/>
        <v>0</v>
      </c>
      <c r="G52" s="17">
        <v>13106</v>
      </c>
      <c r="I52" s="2">
        <f t="shared" ref="I52" si="28">SUM(F52:H52)</f>
        <v>13106</v>
      </c>
      <c r="K52" s="13">
        <v>13106</v>
      </c>
      <c r="N52" s="18">
        <f>SUM(K52:M52)</f>
        <v>13106</v>
      </c>
      <c r="Q52" s="2">
        <f t="shared" ref="Q52" si="29">SUM(N52:P52)</f>
        <v>13106</v>
      </c>
    </row>
    <row r="53" spans="1:18" x14ac:dyDescent="0.25">
      <c r="F53" s="10"/>
      <c r="K53" s="13"/>
      <c r="N53" s="18"/>
    </row>
    <row r="54" spans="1:18" x14ac:dyDescent="0.25">
      <c r="C54" s="7">
        <f t="shared" ref="C54:N54" si="30">SUM(C51:C53)</f>
        <v>1380</v>
      </c>
      <c r="D54" s="7">
        <f t="shared" si="30"/>
        <v>0</v>
      </c>
      <c r="E54" s="7">
        <f t="shared" si="30"/>
        <v>0</v>
      </c>
      <c r="F54" s="7">
        <f t="shared" si="30"/>
        <v>1380</v>
      </c>
      <c r="G54" s="7">
        <f t="shared" si="30"/>
        <v>13106</v>
      </c>
      <c r="H54" s="7">
        <f t="shared" si="30"/>
        <v>0</v>
      </c>
      <c r="I54" s="7">
        <f t="shared" si="30"/>
        <v>14486</v>
      </c>
      <c r="J54" s="7"/>
      <c r="K54" s="24">
        <f>SUM(K51:K53)</f>
        <v>14486</v>
      </c>
      <c r="L54" s="7">
        <f t="shared" si="30"/>
        <v>0</v>
      </c>
      <c r="M54" s="7">
        <f t="shared" si="30"/>
        <v>0</v>
      </c>
      <c r="N54" s="19">
        <f t="shared" si="30"/>
        <v>14486</v>
      </c>
      <c r="O54" s="7">
        <f t="shared" ref="O54:Q54" si="31">SUM(O51:O53)</f>
        <v>0</v>
      </c>
      <c r="P54" s="7">
        <f t="shared" si="31"/>
        <v>0</v>
      </c>
      <c r="Q54" s="7">
        <f t="shared" si="31"/>
        <v>14486</v>
      </c>
    </row>
    <row r="55" spans="1:18" x14ac:dyDescent="0.25">
      <c r="K55" s="13"/>
      <c r="N55" s="18"/>
    </row>
    <row r="56" spans="1:18" ht="15.75" thickBot="1" x14ac:dyDescent="0.3">
      <c r="C56" s="11">
        <f t="shared" ref="C56:N56" si="32">C13+C37+C49+C54</f>
        <v>3224135</v>
      </c>
      <c r="D56" s="11">
        <f t="shared" si="32"/>
        <v>22840</v>
      </c>
      <c r="E56" s="11">
        <f t="shared" si="32"/>
        <v>-6320</v>
      </c>
      <c r="F56" s="11">
        <f t="shared" si="32"/>
        <v>3240655</v>
      </c>
      <c r="G56" s="11">
        <f t="shared" si="32"/>
        <v>41030</v>
      </c>
      <c r="H56" s="11">
        <f t="shared" si="32"/>
        <v>-3500</v>
      </c>
      <c r="I56" s="11">
        <f t="shared" si="32"/>
        <v>3278185</v>
      </c>
      <c r="J56" s="11"/>
      <c r="K56" s="26">
        <f t="shared" si="32"/>
        <v>2634344</v>
      </c>
      <c r="L56" s="11">
        <f t="shared" si="32"/>
        <v>17013</v>
      </c>
      <c r="M56" s="11">
        <f t="shared" si="32"/>
        <v>-36755</v>
      </c>
      <c r="N56" s="21">
        <f t="shared" si="32"/>
        <v>2614602</v>
      </c>
      <c r="O56" s="11">
        <f t="shared" ref="O56:Q56" si="33">O13+O37+O49+O54</f>
        <v>720702</v>
      </c>
      <c r="P56" s="11">
        <f t="shared" si="33"/>
        <v>-16200</v>
      </c>
      <c r="Q56" s="11">
        <f t="shared" si="33"/>
        <v>3319104</v>
      </c>
    </row>
    <row r="57" spans="1:18" ht="15.75" thickTop="1" x14ac:dyDescent="0.25">
      <c r="N57" s="18"/>
    </row>
    <row r="58" spans="1:18" x14ac:dyDescent="0.25">
      <c r="N58" s="18"/>
    </row>
    <row r="59" spans="1:18" x14ac:dyDescent="0.25">
      <c r="B59" s="12" t="s">
        <v>67</v>
      </c>
      <c r="C59" s="16">
        <v>3333664</v>
      </c>
      <c r="D59" s="12"/>
      <c r="E59" s="12"/>
      <c r="F59" s="16">
        <v>3347227</v>
      </c>
      <c r="G59" s="16">
        <v>50151</v>
      </c>
      <c r="H59" s="16"/>
      <c r="I59" s="16">
        <f>I62</f>
        <v>3124360</v>
      </c>
      <c r="J59" s="16"/>
      <c r="K59" s="22"/>
      <c r="L59" s="16"/>
      <c r="M59" s="16"/>
      <c r="N59" s="22">
        <v>2614602</v>
      </c>
      <c r="O59" s="16"/>
      <c r="P59" s="16"/>
      <c r="Q59" s="16">
        <v>3319104</v>
      </c>
    </row>
    <row r="60" spans="1:18" x14ac:dyDescent="0.25">
      <c r="C60" s="2">
        <f>C56-C59</f>
        <v>-109529</v>
      </c>
      <c r="F60" s="2">
        <f>F56-F59</f>
        <v>-106572</v>
      </c>
      <c r="G60" s="2">
        <f>G56-G59</f>
        <v>-9121</v>
      </c>
      <c r="I60" s="2">
        <f>I56-I59</f>
        <v>153825</v>
      </c>
      <c r="N60" s="18">
        <f>N56-N59</f>
        <v>0</v>
      </c>
      <c r="Q60" s="2">
        <f>Q56-Q59</f>
        <v>0</v>
      </c>
    </row>
    <row r="61" spans="1:18" x14ac:dyDescent="0.25">
      <c r="F61" s="2">
        <f>C60-F60</f>
        <v>-2957</v>
      </c>
      <c r="I61" s="2">
        <v>3116146</v>
      </c>
      <c r="N61" s="18">
        <f>I60-N60</f>
        <v>153825</v>
      </c>
      <c r="Q61" s="2">
        <f>N60-Q60</f>
        <v>0</v>
      </c>
    </row>
    <row r="62" spans="1:18" x14ac:dyDescent="0.25">
      <c r="I62" s="2">
        <v>3124360</v>
      </c>
      <c r="N62" s="18"/>
    </row>
    <row r="63" spans="1:18" x14ac:dyDescent="0.25">
      <c r="N63" s="18"/>
    </row>
    <row r="64" spans="1:18" x14ac:dyDescent="0.25">
      <c r="N64" s="18" t="s">
        <v>68</v>
      </c>
      <c r="R64" s="2" t="s">
        <v>69</v>
      </c>
    </row>
    <row r="65" spans="14:19" x14ac:dyDescent="0.25">
      <c r="N65" s="18"/>
    </row>
    <row r="66" spans="14:19" x14ac:dyDescent="0.25">
      <c r="N66" s="18">
        <v>-1320</v>
      </c>
      <c r="R66" s="2">
        <v>-1767</v>
      </c>
      <c r="S66" s="2">
        <f t="shared" ref="S66:S73" si="34">N66-R66</f>
        <v>447</v>
      </c>
    </row>
    <row r="67" spans="14:19" x14ac:dyDescent="0.25">
      <c r="N67" s="18">
        <v>-5000</v>
      </c>
      <c r="R67" s="2">
        <v>-4500</v>
      </c>
      <c r="S67" s="2">
        <f t="shared" si="34"/>
        <v>-500</v>
      </c>
    </row>
    <row r="68" spans="14:19" x14ac:dyDescent="0.25">
      <c r="N68" s="18">
        <v>-2000</v>
      </c>
      <c r="R68" s="2">
        <v>-3000</v>
      </c>
      <c r="S68" s="2">
        <f t="shared" si="34"/>
        <v>1000</v>
      </c>
    </row>
    <row r="69" spans="14:19" x14ac:dyDescent="0.25">
      <c r="N69" s="18">
        <v>7324</v>
      </c>
      <c r="R69" s="2">
        <v>7340</v>
      </c>
      <c r="S69" s="2">
        <f t="shared" si="34"/>
        <v>-16</v>
      </c>
    </row>
    <row r="70" spans="14:19" x14ac:dyDescent="0.25">
      <c r="N70" s="18">
        <v>929</v>
      </c>
      <c r="R70" s="2">
        <v>1114</v>
      </c>
      <c r="S70" s="2">
        <f t="shared" si="34"/>
        <v>-185</v>
      </c>
    </row>
    <row r="71" spans="14:19" x14ac:dyDescent="0.25">
      <c r="N71" s="18">
        <v>0</v>
      </c>
      <c r="R71" s="2">
        <v>2976</v>
      </c>
      <c r="S71" s="2">
        <f t="shared" si="34"/>
        <v>-2976</v>
      </c>
    </row>
    <row r="72" spans="14:19" x14ac:dyDescent="0.25">
      <c r="N72" s="18">
        <v>17013</v>
      </c>
      <c r="R72" s="2">
        <v>0</v>
      </c>
      <c r="S72" s="2">
        <f t="shared" si="34"/>
        <v>17013</v>
      </c>
    </row>
    <row r="73" spans="14:19" x14ac:dyDescent="0.25">
      <c r="N73" s="18"/>
      <c r="S73" s="2">
        <f t="shared" si="34"/>
        <v>0</v>
      </c>
    </row>
    <row r="74" spans="14:19" x14ac:dyDescent="0.25">
      <c r="N74" s="18"/>
    </row>
    <row r="75" spans="14:19" x14ac:dyDescent="0.25">
      <c r="N75" s="18"/>
      <c r="S75" s="2">
        <f>SUM(S66:S74)</f>
        <v>14783</v>
      </c>
    </row>
    <row r="76" spans="14:19" x14ac:dyDescent="0.25">
      <c r="N76" s="18"/>
    </row>
    <row r="77" spans="14:19" x14ac:dyDescent="0.25">
      <c r="N77" s="18"/>
    </row>
    <row r="78" spans="14:19" x14ac:dyDescent="0.25">
      <c r="N78" s="18"/>
    </row>
    <row r="79" spans="14:19" x14ac:dyDescent="0.25">
      <c r="N79" s="18"/>
    </row>
    <row r="80" spans="14:19" x14ac:dyDescent="0.25">
      <c r="N80" s="18"/>
    </row>
    <row r="81" spans="14:14" x14ac:dyDescent="0.25">
      <c r="N81" s="18"/>
    </row>
    <row r="82" spans="14:14" x14ac:dyDescent="0.25">
      <c r="N82" s="18"/>
    </row>
    <row r="83" spans="14:14" x14ac:dyDescent="0.25">
      <c r="N83" s="18"/>
    </row>
    <row r="84" spans="14:14" x14ac:dyDescent="0.25">
      <c r="N84" s="18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20"/>
  <sheetViews>
    <sheetView topLeftCell="A10" workbookViewId="0">
      <selection activeCell="D3" sqref="D3"/>
    </sheetView>
  </sheetViews>
  <sheetFormatPr defaultRowHeight="15" x14ac:dyDescent="0.25"/>
  <cols>
    <col min="2" max="2" width="30.7109375" bestFit="1" customWidth="1"/>
    <col min="4" max="4" width="16.140625" style="30" bestFit="1" customWidth="1"/>
    <col min="6" max="6" width="11.42578125" style="2" bestFit="1" customWidth="1"/>
    <col min="7" max="7" width="10.42578125" style="2" bestFit="1" customWidth="1"/>
  </cols>
  <sheetData>
    <row r="3" spans="2:7" x14ac:dyDescent="0.25">
      <c r="B3" t="s">
        <v>12</v>
      </c>
      <c r="D3" s="30">
        <f>FAR!Q13</f>
        <v>2493937</v>
      </c>
    </row>
    <row r="4" spans="2:7" x14ac:dyDescent="0.25">
      <c r="B4" t="str">
        <f>FAR!B15</f>
        <v>Equipment and Machinery</v>
      </c>
      <c r="D4" s="30">
        <f>FAR!Q37</f>
        <v>510540</v>
      </c>
    </row>
    <row r="5" spans="2:7" x14ac:dyDescent="0.25">
      <c r="B5" t="str">
        <f>FAR!B39</f>
        <v>Infrastructure Assets</v>
      </c>
      <c r="D5" s="30">
        <f>FAR!Q49</f>
        <v>300141</v>
      </c>
    </row>
    <row r="6" spans="2:7" x14ac:dyDescent="0.25">
      <c r="B6" t="str">
        <f>FAR!B50</f>
        <v>Community Assets</v>
      </c>
      <c r="D6" s="30">
        <f>FAR!Q54</f>
        <v>14486</v>
      </c>
    </row>
    <row r="7" spans="2:7" x14ac:dyDescent="0.25">
      <c r="B7" t="s">
        <v>83</v>
      </c>
      <c r="D7" s="30">
        <f>SUM(D3:D6)</f>
        <v>3319104</v>
      </c>
    </row>
    <row r="14" spans="2:7" ht="15.75" x14ac:dyDescent="0.25">
      <c r="B14" s="27" t="s">
        <v>84</v>
      </c>
      <c r="D14" s="34">
        <v>1467740.57</v>
      </c>
    </row>
    <row r="15" spans="2:7" ht="15.75" x14ac:dyDescent="0.25">
      <c r="B15" s="28" t="s">
        <v>85</v>
      </c>
      <c r="D15" s="32">
        <v>2055226</v>
      </c>
      <c r="F15" s="13">
        <v>408826</v>
      </c>
      <c r="G15" s="13">
        <v>35131</v>
      </c>
    </row>
    <row r="16" spans="2:7" ht="15.75" x14ac:dyDescent="0.25">
      <c r="B16" s="28" t="s">
        <v>86</v>
      </c>
      <c r="D16" s="31">
        <v>27752</v>
      </c>
    </row>
    <row r="17" spans="2:4" ht="15.75" x14ac:dyDescent="0.25">
      <c r="B17" s="28" t="s">
        <v>87</v>
      </c>
      <c r="D17" s="31">
        <v>61389</v>
      </c>
    </row>
    <row r="18" spans="2:4" ht="15.75" x14ac:dyDescent="0.25">
      <c r="B18" s="28" t="s">
        <v>88</v>
      </c>
      <c r="D18" s="31">
        <v>244738</v>
      </c>
    </row>
    <row r="19" spans="2:4" ht="15.75" x14ac:dyDescent="0.25">
      <c r="B19" s="28" t="s">
        <v>62</v>
      </c>
      <c r="D19" s="31">
        <v>549422</v>
      </c>
    </row>
    <row r="20" spans="2:4" ht="15.75" x14ac:dyDescent="0.25">
      <c r="B20" s="29" t="s">
        <v>89</v>
      </c>
      <c r="D20" s="33">
        <f>SUM(D14:D19)</f>
        <v>4406267.57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A83B36A0BF264CB871886B432BF91E" ma:contentTypeVersion="13" ma:contentTypeDescription="Create a new document." ma:contentTypeScope="" ma:versionID="c33c041f0d9ba48e8bccd44e9e35907e">
  <xsd:schema xmlns:xsd="http://www.w3.org/2001/XMLSchema" xmlns:xs="http://www.w3.org/2001/XMLSchema" xmlns:p="http://schemas.microsoft.com/office/2006/metadata/properties" xmlns:ns2="4e2ebbe7-e65b-4b18-bf5e-3026c46faaf6" xmlns:ns3="5f520a8d-85b5-4122-8911-6308584e3f96" targetNamespace="http://schemas.microsoft.com/office/2006/metadata/properties" ma:root="true" ma:fieldsID="5ebf7a793d4509acc6ccf3d245dc4d21" ns2:_="" ns3:_="">
    <xsd:import namespace="4e2ebbe7-e65b-4b18-bf5e-3026c46faaf6"/>
    <xsd:import namespace="5f520a8d-85b5-4122-8911-6308584e3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ebbe7-e65b-4b18-bf5e-3026c46faa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86c289c-06bc-4cf3-803b-7dba0d7d5a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520a8d-85b5-4122-8911-6308584e3f9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7a1b336-e9cb-4c9a-9c6b-0a97449b0044}" ma:internalName="TaxCatchAll" ma:showField="CatchAllData" ma:web="5f520a8d-85b5-4122-8911-6308584e3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2ebbe7-e65b-4b18-bf5e-3026c46faaf6">
      <Terms xmlns="http://schemas.microsoft.com/office/infopath/2007/PartnerControls"/>
    </lcf76f155ced4ddcb4097134ff3c332f>
    <TaxCatchAll xmlns="5f520a8d-85b5-4122-8911-6308584e3f96" xsi:nil="true"/>
  </documentManagement>
</p:properties>
</file>

<file path=customXml/itemProps1.xml><?xml version="1.0" encoding="utf-8"?>
<ds:datastoreItem xmlns:ds="http://schemas.openxmlformats.org/officeDocument/2006/customXml" ds:itemID="{2D9C2513-0F30-4412-A860-B66A36F44BCC}"/>
</file>

<file path=customXml/itemProps2.xml><?xml version="1.0" encoding="utf-8"?>
<ds:datastoreItem xmlns:ds="http://schemas.openxmlformats.org/officeDocument/2006/customXml" ds:itemID="{33770EDA-72AF-48E6-8934-DDC2A85A4637}"/>
</file>

<file path=customXml/itemProps3.xml><?xml version="1.0" encoding="utf-8"?>
<ds:datastoreItem xmlns:ds="http://schemas.openxmlformats.org/officeDocument/2006/customXml" ds:itemID="{83085FCD-57D8-4EC6-BF10-D775EEFCC9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21-22</vt:lpstr>
      <vt:lpstr>FAR</vt:lpstr>
      <vt:lpstr>Rec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Anish Gurung</dc:creator>
  <cp:lastModifiedBy>Jack Turner</cp:lastModifiedBy>
  <dcterms:created xsi:type="dcterms:W3CDTF">2020-07-30T15:32:18Z</dcterms:created>
  <dcterms:modified xsi:type="dcterms:W3CDTF">2022-05-18T07:18:59Z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0x010100A7A83B36A0BF264CB871886B432BF91E</vt:lpwstr>
  </property>
</Properties>
</file>